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9255" windowHeight="6885" firstSheet="1" activeTab="3"/>
  </bookViews>
  <sheets>
    <sheet name="Planilha sintética desonerada" sheetId="1" r:id="rId1"/>
    <sheet name="Planilha sintética não desonera" sheetId="2" r:id="rId2"/>
    <sheet name="BDI Diamantina" sheetId="3" r:id="rId3"/>
    <sheet name="Planilha analítica não desonera" sheetId="4" r:id="rId4"/>
    <sheet name="Cronograma" sheetId="5" r:id="rId5"/>
  </sheets>
  <externalReferences>
    <externalReference r:id="rId6"/>
    <externalReference r:id="rId7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" l="1"/>
  <c r="J82" i="4"/>
  <c r="J81" i="4"/>
  <c r="J80" i="4"/>
  <c r="J79" i="4"/>
  <c r="J78" i="4"/>
  <c r="J77" i="4"/>
  <c r="J76" i="4"/>
  <c r="J75" i="4"/>
  <c r="J74" i="4"/>
  <c r="J83" i="4" s="1"/>
  <c r="J70" i="4"/>
  <c r="J69" i="4"/>
  <c r="J68" i="4"/>
  <c r="J67" i="4"/>
  <c r="J66" i="4"/>
  <c r="J65" i="4"/>
  <c r="J64" i="4"/>
  <c r="J63" i="4"/>
  <c r="J62" i="4"/>
  <c r="J71" i="4" s="1"/>
  <c r="J57" i="4"/>
  <c r="J56" i="4"/>
  <c r="J55" i="4"/>
  <c r="J54" i="4"/>
  <c r="J53" i="4"/>
  <c r="J52" i="4"/>
  <c r="J58" i="4" s="1"/>
  <c r="J48" i="4"/>
  <c r="J47" i="4"/>
  <c r="J45" i="4"/>
  <c r="J44" i="4"/>
  <c r="J43" i="4"/>
  <c r="J42" i="4"/>
  <c r="J40" i="4"/>
  <c r="J38" i="4"/>
  <c r="J33" i="4"/>
  <c r="J32" i="4"/>
  <c r="J34" i="4" s="1"/>
  <c r="J31" i="4"/>
  <c r="I27" i="4"/>
  <c r="J27" i="4" s="1"/>
  <c r="J28" i="4" s="1"/>
  <c r="J23" i="4"/>
  <c r="J24" i="4" s="1"/>
  <c r="I23" i="4"/>
  <c r="J19" i="4"/>
  <c r="J18" i="4"/>
  <c r="J20" i="4" s="1"/>
  <c r="J17" i="4"/>
  <c r="A15" i="4"/>
  <c r="A14" i="4"/>
  <c r="H12" i="4"/>
  <c r="A11" i="4"/>
  <c r="A10" i="4"/>
  <c r="D36" i="5" l="1"/>
  <c r="D34" i="5"/>
  <c r="F33" i="5" s="1"/>
  <c r="D32" i="5"/>
  <c r="D30" i="5"/>
  <c r="D28" i="5"/>
  <c r="D26" i="5"/>
  <c r="D24" i="5"/>
  <c r="D22" i="5"/>
  <c r="F22" i="5" s="1"/>
  <c r="D20" i="5"/>
  <c r="D18" i="5"/>
  <c r="D16" i="5"/>
  <c r="D14" i="5"/>
  <c r="G14" i="5" s="1"/>
  <c r="D12" i="5"/>
  <c r="D10" i="5"/>
  <c r="E36" i="5"/>
  <c r="E34" i="5" s="1"/>
  <c r="F34" i="5"/>
  <c r="G32" i="5"/>
  <c r="G28" i="5"/>
  <c r="F26" i="5"/>
  <c r="F25" i="5" s="1"/>
  <c r="E26" i="5"/>
  <c r="D31" i="5"/>
  <c r="E25" i="5"/>
  <c r="G24" i="5"/>
  <c r="G20" i="5" s="1"/>
  <c r="G19" i="5" s="1"/>
  <c r="G18" i="5"/>
  <c r="G16" i="5"/>
  <c r="E12" i="5"/>
  <c r="D11" i="5"/>
  <c r="G7" i="5"/>
  <c r="E7" i="5"/>
  <c r="D5" i="5"/>
  <c r="D20" i="2"/>
  <c r="G15" i="2"/>
  <c r="H15" i="2" s="1"/>
  <c r="D15" i="2"/>
  <c r="G25" i="2"/>
  <c r="H25" i="2" s="1"/>
  <c r="G30" i="1"/>
  <c r="G25" i="1"/>
  <c r="G26" i="1"/>
  <c r="G24" i="1"/>
  <c r="H24" i="1" s="1"/>
  <c r="G20" i="1"/>
  <c r="H20" i="1" s="1"/>
  <c r="G19" i="1"/>
  <c r="G13" i="1"/>
  <c r="G14" i="1"/>
  <c r="G15" i="1"/>
  <c r="H15" i="1" s="1"/>
  <c r="G12" i="1"/>
  <c r="H30" i="1"/>
  <c r="H25" i="1"/>
  <c r="H26" i="1"/>
  <c r="H19" i="1"/>
  <c r="H13" i="1"/>
  <c r="H14" i="1"/>
  <c r="H12" i="1"/>
  <c r="D23" i="3"/>
  <c r="D19" i="3"/>
  <c r="D12" i="3"/>
  <c r="D8" i="3"/>
  <c r="D20" i="1"/>
  <c r="D15" i="1"/>
  <c r="G3" i="1"/>
  <c r="D29" i="5" l="1"/>
  <c r="G10" i="5"/>
  <c r="G9" i="5" s="1"/>
  <c r="E33" i="5"/>
  <c r="D13" i="5"/>
  <c r="D15" i="5"/>
  <c r="D17" i="5"/>
  <c r="D21" i="5"/>
  <c r="D23" i="5"/>
  <c r="D27" i="5"/>
  <c r="G36" i="5"/>
  <c r="G34" i="5" s="1"/>
  <c r="G30" i="5"/>
  <c r="G26" i="5" s="1"/>
  <c r="G25" i="5" s="1"/>
  <c r="D25" i="5" s="1"/>
  <c r="D35" i="5"/>
  <c r="F14" i="5"/>
  <c r="F16" i="5"/>
  <c r="E18" i="5"/>
  <c r="E10" i="5" s="1"/>
  <c r="E22" i="5"/>
  <c r="E20" i="5" s="1"/>
  <c r="E19" i="5" s="1"/>
  <c r="F24" i="5"/>
  <c r="F20" i="5" s="1"/>
  <c r="D26" i="3"/>
  <c r="G12" i="2"/>
  <c r="H12" i="2" s="1"/>
  <c r="G14" i="2"/>
  <c r="H14" i="2" s="1"/>
  <c r="G24" i="2"/>
  <c r="H24" i="2" s="1"/>
  <c r="G20" i="2"/>
  <c r="H20" i="2" s="1"/>
  <c r="G30" i="2"/>
  <c r="H30" i="2" s="1"/>
  <c r="H31" i="2" s="1"/>
  <c r="G26" i="2"/>
  <c r="H26" i="2" s="1"/>
  <c r="G13" i="2"/>
  <c r="H13" i="2" s="1"/>
  <c r="G19" i="2"/>
  <c r="H19" i="2" s="1"/>
  <c r="H31" i="1"/>
  <c r="F19" i="5" l="1"/>
  <c r="E9" i="5"/>
  <c r="G33" i="5"/>
  <c r="D33" i="5" s="1"/>
  <c r="F10" i="5"/>
  <c r="F9" i="5" s="1"/>
  <c r="D19" i="5"/>
  <c r="H21" i="2"/>
  <c r="H27" i="2"/>
  <c r="H16" i="2"/>
  <c r="G8" i="2" s="1"/>
  <c r="H8" i="2" s="1"/>
  <c r="H21" i="1"/>
  <c r="H16" i="1"/>
  <c r="H27" i="1"/>
  <c r="H9" i="2" l="1"/>
  <c r="D6" i="5" s="1"/>
  <c r="D38" i="5" s="1"/>
  <c r="D8" i="5"/>
  <c r="D9" i="5"/>
  <c r="F38" i="5"/>
  <c r="H33" i="2"/>
  <c r="G8" i="1"/>
  <c r="F37" i="5" l="1"/>
  <c r="D7" i="5"/>
  <c r="E8" i="5"/>
  <c r="E6" i="5" s="1"/>
  <c r="E38" i="5" s="1"/>
  <c r="E37" i="5" s="1"/>
  <c r="G8" i="5"/>
  <c r="G6" i="5" s="1"/>
  <c r="G38" i="5" s="1"/>
  <c r="G37" i="5" s="1"/>
  <c r="H8" i="1"/>
  <c r="H9" i="1" s="1"/>
  <c r="H33" i="1" s="1"/>
</calcChain>
</file>

<file path=xl/sharedStrings.xml><?xml version="1.0" encoding="utf-8"?>
<sst xmlns="http://schemas.openxmlformats.org/spreadsheetml/2006/main" count="768" uniqueCount="354">
  <si>
    <t>OBRA POR EXECUÇÃO INDIRETA</t>
  </si>
  <si>
    <t>Setor requisitante: INSTITUTO DE CIENCIAS E TECNOLOGIA</t>
  </si>
  <si>
    <t>Objeto:</t>
  </si>
  <si>
    <t>COBERTURA CENTRAL DO ICT</t>
  </si>
  <si>
    <t>BDI:</t>
  </si>
  <si>
    <t>Item</t>
  </si>
  <si>
    <t>Preço Referência</t>
  </si>
  <si>
    <t>Descrição</t>
  </si>
  <si>
    <t>Qtde.</t>
  </si>
  <si>
    <t>Unidade</t>
  </si>
  <si>
    <t>Preço unitário sem BDI</t>
  </si>
  <si>
    <t>Preço unitário com BDI</t>
  </si>
  <si>
    <t>P. Total</t>
  </si>
  <si>
    <t>MOBILIZAÇÃO E DESMOBILIZAÇÃO</t>
  </si>
  <si>
    <t>1.1</t>
  </si>
  <si>
    <t>MOB-DES-020</t>
  </si>
  <si>
    <t>%</t>
  </si>
  <si>
    <t>2.</t>
  </si>
  <si>
    <t>CANTEIRO DE OBRAS</t>
  </si>
  <si>
    <t>2.1</t>
  </si>
  <si>
    <t>IIO-PLA-005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</si>
  <si>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</si>
  <si>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2.2</t>
  </si>
  <si>
    <t>ENCARREGADO GERAL DE OBRAS COM ENCARGOS COMPLEMENTARES</t>
  </si>
  <si>
    <t>MES</t>
  </si>
  <si>
    <t>2.3</t>
  </si>
  <si>
    <t>TÉCNICO EM SEGURANÇA DO TRABALHO OU ENGENHEIRO SEGURANÇA DO TRABALHO EM COM ENCARGOS COMPLEMENTARES</t>
  </si>
  <si>
    <t>2.4</t>
  </si>
  <si>
    <t>97064</t>
  </si>
  <si>
    <t>3.</t>
  </si>
  <si>
    <t>FABRICAÇÃO E MONTAGEM DA COBERTURA</t>
  </si>
  <si>
    <t>3.1</t>
  </si>
  <si>
    <t>KG</t>
  </si>
  <si>
    <t>3.2</t>
  </si>
  <si>
    <t>MERCADO</t>
  </si>
  <si>
    <t>TELHAMENTO COM TELHA DE POLICABONATO BRANCO LEITOSO</t>
  </si>
  <si>
    <t>4.</t>
  </si>
  <si>
    <t>SERVIÇOS DIVERSOS</t>
  </si>
  <si>
    <t>4.1</t>
  </si>
  <si>
    <t>M</t>
  </si>
  <si>
    <t>4.2</t>
  </si>
  <si>
    <t>4.3</t>
  </si>
  <si>
    <t>5.</t>
  </si>
  <si>
    <t>PINTURAS</t>
  </si>
  <si>
    <t>5.1</t>
  </si>
  <si>
    <t>TOTAL</t>
  </si>
  <si>
    <t>UND</t>
  </si>
  <si>
    <t>M2</t>
  </si>
  <si>
    <t>MOBILIZAÇÃO E DESMOBILIZAÇÃO DE OBRA - PARA OBRAS ATÉ O VALOR DE R$1.000.000,00 - 0,5% DO CUSTO DIRETO DA OBRA</t>
  </si>
  <si>
    <t>MONTAGEM E DESMONTAGEM DE ANDAIME TUBULAR TIPO TORRE (EXCLUSIVE ANDAIME E LIMPEZA).</t>
  </si>
  <si>
    <t>ESTRUTURA TRELIÇADA DE COBERTURA, TIPO FINK, COM LIGAÇÕES SOLDADAS, INCLUSOS PERFIS METÁLICOS, CHAPAS METÁLICAS, MÃO DE OBRA E TRANSPORTE COM GUINDASTE - FORNECIMENTO E INSTALAÇÃO.</t>
  </si>
  <si>
    <t>CALHA EM CHAPA DE AÇO GALVANIZADO NÚMERO 24, DESENVOLVIMENTO DE 50 CM INCLUSO TRANSPORTE VERTICAL.</t>
  </si>
  <si>
    <t>RUFO EM CHAPA DE AÇO GALVANIZADO NÚMERO 24, CORTE DE 25 CM, INCLUSO TRANSPORTE VERTICAL.</t>
  </si>
  <si>
    <t>(COMPOSIÇÃO REPRESENTATIVA) DO SERVIÇO DE INSTALAÇÃO DE TUBOS DE PVC, SÉRIE R, ÁGUA PLUVIAL, DN 100 MM (INSTALADO EM RAMAL DE ENCAMINHAMENTO, OU CONDUTORES VERTICAIS), INCLUSIVE CONEXÕES, CORTES E FIXAÇÕES, PARA PRÉDIOS.</t>
  </si>
  <si>
    <t>PINTURA COM TINTA ALQUÍDICA DE FUNDO E ACABAMENTO (ESMALTE SINTÉTICO GRAFITE) PULVERIZADA SOBRE PERFIL METÁLICO EXECUTADO EM OBRA (POR DEMÃO).</t>
  </si>
  <si>
    <t>SINAPI 06/21</t>
  </si>
  <si>
    <t>SINAPI - DESONERADO  REF JUNHO DE 2021</t>
  </si>
  <si>
    <t>Grupo</t>
  </si>
  <si>
    <t>A</t>
  </si>
  <si>
    <t>Despesas indiretas</t>
  </si>
  <si>
    <t>A.1</t>
  </si>
  <si>
    <t xml:space="preserve">Administração central </t>
  </si>
  <si>
    <t>A.2</t>
  </si>
  <si>
    <t>Garantia e Seguro Contratual</t>
  </si>
  <si>
    <t>A.3</t>
  </si>
  <si>
    <t>Seguro de Risco de Engenharia</t>
  </si>
  <si>
    <t>A.4</t>
  </si>
  <si>
    <t xml:space="preserve">Outros </t>
  </si>
  <si>
    <t>Total do grupo A</t>
  </si>
  <si>
    <t>B</t>
  </si>
  <si>
    <t>Bonificação</t>
  </si>
  <si>
    <t>B.1</t>
  </si>
  <si>
    <t>Lucro</t>
  </si>
  <si>
    <t>Total do grupo B</t>
  </si>
  <si>
    <t>C</t>
  </si>
  <si>
    <t>Impostos</t>
  </si>
  <si>
    <t>C.1</t>
  </si>
  <si>
    <t>PIS</t>
  </si>
  <si>
    <t>C.2</t>
  </si>
  <si>
    <t>COFINS</t>
  </si>
  <si>
    <t>C.3</t>
  </si>
  <si>
    <t>ISS (Prefeitura de Diamantina)*</t>
  </si>
  <si>
    <t>C.4</t>
  </si>
  <si>
    <t>CPRB (Contribuição Previdenciária sobre Renda Bruta)</t>
  </si>
  <si>
    <t>Total do grupo C</t>
  </si>
  <si>
    <t>D</t>
  </si>
  <si>
    <t>Despesas Financeiras (F)</t>
  </si>
  <si>
    <t xml:space="preserve">Despesas Financeiras (F) </t>
  </si>
  <si>
    <t>Total do grupo D</t>
  </si>
  <si>
    <t>Fórmula para o cálculo do B.D.I. ( benefícios e despesas indiretas )</t>
  </si>
  <si>
    <r>
      <t xml:space="preserve">BDI = BDI (%) = </t>
    </r>
    <r>
      <rPr>
        <u/>
        <sz val="12"/>
        <rFont val="Arial"/>
        <family val="2"/>
      </rPr>
      <t>(1+A) x (1+F) x (1+B) x (1+R)</t>
    </r>
    <r>
      <rPr>
        <sz val="12"/>
        <rFont val="Arial"/>
        <family val="2"/>
      </rPr>
      <t xml:space="preserve">  - 1  </t>
    </r>
  </si>
  <si>
    <t xml:space="preserve">                               (1- I)</t>
  </si>
  <si>
    <t>_____________________________________________________</t>
  </si>
  <si>
    <t>SETOP 04/21</t>
  </si>
  <si>
    <t>SUB-TOTAL</t>
  </si>
  <si>
    <t>Data Base (DESONERADO)</t>
  </si>
  <si>
    <t>Data Base (NÃO DESONERADO)</t>
  </si>
  <si>
    <r>
      <t xml:space="preserve">ANEXO IX - MODELO COMPOSIÇÃO DA TAXA DE BENEFÍCIOS E DESPESAS INDIRETAS          CIDADE DE DIAMANTINA </t>
    </r>
    <r>
      <rPr>
        <b/>
        <u/>
        <sz val="10"/>
        <rFont val="Arial"/>
        <family val="2"/>
      </rPr>
      <t>(NÃO DESONERADO</t>
    </r>
    <r>
      <rPr>
        <b/>
        <sz val="10"/>
        <rFont val="Arial"/>
        <family val="2"/>
      </rPr>
      <t>)</t>
    </r>
  </si>
  <si>
    <t>VALOR TOTAL DA OBRA COM BDI</t>
  </si>
  <si>
    <t>SINAPI - NÃO DESONERADO  REF JUNHO DE 2021</t>
  </si>
  <si>
    <t>SETOP - NÃO DESONERADO REF ABRIL DE 2021</t>
  </si>
  <si>
    <t>SETOP - DESONERADO REF ABRIL DE 2021</t>
  </si>
  <si>
    <t>ITEM</t>
  </si>
  <si>
    <t>ETAPAS/ DESCRIÇÃO</t>
  </si>
  <si>
    <t>FÍSICO/ FINANCEIRO</t>
  </si>
  <si>
    <t>TOTAL  ETAPAS</t>
  </si>
  <si>
    <t>MÊS 1</t>
  </si>
  <si>
    <t>MÊS 2</t>
  </si>
  <si>
    <t>MÊS 3</t>
  </si>
  <si>
    <t>Físico %</t>
  </si>
  <si>
    <t>Financeiro</t>
  </si>
  <si>
    <t xml:space="preserve">CALHA EM CHAPA DE AÇO GALVANIZADO NÚMERO 24, DESENVOLVIMENTO DE 50 CM INCLUSO TRANSPORTE VERTICAL. </t>
  </si>
  <si>
    <t>PINTURA COM TINTA ALQUÍDICA DE FUNDO E ACABAMENTO (ESMALTE SINTÉTICO GRAFITE) PULVERIZADA SOBRE PERFIL METÁLICO EXECUTADO EM OBRA (POR DEMÃO)</t>
  </si>
  <si>
    <t>CRONOGRAMA FÍSICO / FINANCEIRO DE REFFERÊNCIA</t>
  </si>
  <si>
    <t>PLANILHA ORÇAMENTÁRIA DE REFERÊNCIA</t>
  </si>
  <si>
    <t>SETOP 01/21</t>
  </si>
  <si>
    <t>SINAPI 04/21</t>
  </si>
  <si>
    <t>PLANILHA DE CUSTO ANALITICA</t>
  </si>
  <si>
    <t>Mobilização e desmobilização de obra - para obras até o valor de R$1.000.000,00 - 0,5% do custo direto da obra</t>
  </si>
  <si>
    <t>Detalhe</t>
  </si>
  <si>
    <t>Custo direto da obra
(com BDI)</t>
  </si>
  <si>
    <t>Custo direto da obra
(sem BDI)</t>
  </si>
  <si>
    <t>Tipo</t>
  </si>
  <si>
    <t>Codigo</t>
  </si>
  <si>
    <t>unidade</t>
  </si>
  <si>
    <t>Coeficiente</t>
  </si>
  <si>
    <t>Preço Unitario</t>
  </si>
  <si>
    <t>Custo Total</t>
  </si>
  <si>
    <t>COMPOSICAO</t>
  </si>
  <si>
    <t>88278</t>
  </si>
  <si>
    <t>MONTADOR DE ESTRUTURA METÁLICA COM ENCARGOS COMPLEMENTARES</t>
  </si>
  <si>
    <t>H</t>
  </si>
  <si>
    <t>0,5000000</t>
  </si>
  <si>
    <t>20,91</t>
  </si>
  <si>
    <t>88316</t>
  </si>
  <si>
    <t>SERVENTE COM ENCARGOS COMPLEMENTARES</t>
  </si>
  <si>
    <t>14,76</t>
  </si>
  <si>
    <t>PLACA DE OBRA EM CHAPA GALVANIZADA (3,00 X 1,5 0 M) - EM CHAPA GALVANIZADA 0,26 AFIXADAS COM REBITES 540 E PARAFUSOS 3/8, EM ESTRUTURA METÁLICA VIGA U 2" ENRIJECIDA COM METALON 20 X 20, SUPORTE EM EUCALIPTO AUTOCLAVADO PINTADAS</t>
  </si>
  <si>
    <t>U</t>
  </si>
  <si>
    <t>TOTAL - M</t>
  </si>
  <si>
    <t>mês</t>
  </si>
  <si>
    <t>MONTAGEM E DESMONTAGEM DE ANDAIME TUBULAR TIPO TORRE (EXCLUSIVE ANDAIME E LIMPEZA). AF_11/2017</t>
  </si>
  <si>
    <t>20,04</t>
  </si>
  <si>
    <t>0,1000000</t>
  </si>
  <si>
    <t>14,11</t>
  </si>
  <si>
    <t>100251</t>
  </si>
  <si>
    <t>TRANSPORTE HORIZONTAL MANUAL, DE TUBO DE AÇO CARBONO LEVE OU MÉDIO, PRETO OU GALVANIZADO, COM DIÂMETRO MAIOR QUE 32 MM E MENOR OU IGUAL A 65 MM (UNIDADE: MXKM). AF_07/2019</t>
  </si>
  <si>
    <t>MXKM</t>
  </si>
  <si>
    <t>0,4020000</t>
  </si>
  <si>
    <t>8,63</t>
  </si>
  <si>
    <t>ESTRUTURA TRELIÇADA DE COBERTURA, TIPO FINK, COM LIGAÇÕES SOLDADAS, INCLUSOS PERFIS METÁLICOS, CHAPAS METÁLICAS, MÃO DE OBRA E TRANSPORTE COM GUINDASTE - FORNECIMENTO E INSTALAÇÃO. AF_01/2020_P</t>
  </si>
  <si>
    <t>INSUMO</t>
  </si>
  <si>
    <t>1333</t>
  </si>
  <si>
    <t>CHAPA DE ACO GROSSA, ASTM A36, E = 1/2 " (12,70 MM) 99,59 KG/M2</t>
  </si>
  <si>
    <t>0,0059000</t>
  </si>
  <si>
    <t>12,12</t>
  </si>
  <si>
    <t>4777</t>
  </si>
  <si>
    <t>CANTONEIRA ACO ABAS IGUAIS (QUALQUER BITOLA), ESPESSURA ENTRE 1/8" E 1/4"</t>
  </si>
  <si>
    <t>0,4736000</t>
  </si>
  <si>
    <t>7,89</t>
  </si>
  <si>
    <t>10966</t>
  </si>
  <si>
    <t>PERFIL "U" DE ACO LAMINADO, "U" 152 X 15,6</t>
  </si>
  <si>
    <t>0,5188000</t>
  </si>
  <si>
    <t>8,97</t>
  </si>
  <si>
    <t>10997</t>
  </si>
  <si>
    <t>ELETRODO REVESTIDO AWS - E7018, DIAMETRO IGUAL A 4,00 MM</t>
  </si>
  <si>
    <t>0,0018000</t>
  </si>
  <si>
    <t>41,94</t>
  </si>
  <si>
    <t>88240</t>
  </si>
  <si>
    <t>AJUDANTE DE ESTRUTURA METÁLICA COM ENCARGOS COMPLEMENTARES</t>
  </si>
  <si>
    <t>0,0008000</t>
  </si>
  <si>
    <t>15,63</t>
  </si>
  <si>
    <t>0,0237000</t>
  </si>
  <si>
    <t>88317</t>
  </si>
  <si>
    <t>SOLDADOR COM ENCARGOS COMPLEMENTARES</t>
  </si>
  <si>
    <t>0,0050000</t>
  </si>
  <si>
    <t>20,19</t>
  </si>
  <si>
    <t>93287</t>
  </si>
  <si>
    <t>GUINDASTE HIDRÁULICO AUTOPROPELIDO, COM LANÇA TELESCÓPICA 40 M, CAPACIDADE MÁXIMA 60 T, POTÊNCIA 260 KW - CHP DIURNO. AF_03/2016</t>
  </si>
  <si>
    <t>CHP</t>
  </si>
  <si>
    <t>0,0007000</t>
  </si>
  <si>
    <t>419,49</t>
  </si>
  <si>
    <t>93288</t>
  </si>
  <si>
    <t>GUINDASTE HIDRÁULICO AUTOPROPELIDO, COM LANÇA TELESCÓPICA 40 M, CAPACIDADE MÁXIMA 60 T, POTÊNCIA 260 KW - CHI DIURNO. AF_03/2016</t>
  </si>
  <si>
    <t>CHI</t>
  </si>
  <si>
    <t>0,0005000</t>
  </si>
  <si>
    <t>98,81</t>
  </si>
  <si>
    <t>100716</t>
  </si>
  <si>
    <t>JATEAMENTO ABRASIVO COM GRANALHA DE AÇO EM PERFIL METÁLICO EM FÁBRICA. AF_01/2020</t>
  </si>
  <si>
    <t>0,0789000</t>
  </si>
  <si>
    <t>23,89</t>
  </si>
  <si>
    <t>100719</t>
  </si>
  <si>
    <t>PINTURA COM TINTA ALQUÍDICA DE FUNDO (TIPO ZARCÃO) PULVERIZADA SOBRE PERFIL METÁLICO EXECUTADO EM FÁBRICA (POR DEMÃO). AF_01/2020</t>
  </si>
  <si>
    <t>7,92</t>
  </si>
  <si>
    <t>TELHA DE POLICABONATO</t>
  </si>
  <si>
    <t>1,1660000</t>
  </si>
  <si>
    <t>ITENS DE FIXAÇÃO DA TELHA</t>
  </si>
  <si>
    <t>CJ</t>
  </si>
  <si>
    <t>93281</t>
  </si>
  <si>
    <t>GUINCHO ELÉTRICO DE COLUNA, CAPACIDADE 400 KG, COM MOTO FREIO, MOTOR TRIFÁSICO DE 1,25 CV - CHP DIURNO. AF_03/2016</t>
  </si>
  <si>
    <t>21,55</t>
  </si>
  <si>
    <t>93282</t>
  </si>
  <si>
    <t>GUINCHO ELÉTRICO DE COLUNA, CAPACIDADE 400 KG, COM MOTO FREIO, MOTOR TRIFÁSICO DE 1,25 CV - CHI DIURNO. AF_03/2016</t>
  </si>
  <si>
    <t>20,47</t>
  </si>
  <si>
    <t>0,0970000</t>
  </si>
  <si>
    <t>15,71</t>
  </si>
  <si>
    <t>88323</t>
  </si>
  <si>
    <t>TELHADISTA COM ENCARGOS COMPLEMENTARES</t>
  </si>
  <si>
    <t>0,0910000</t>
  </si>
  <si>
    <t>24,05</t>
  </si>
  <si>
    <t>CALHA EM CHAPA DE AÇO GALVANIZADO NÚMERO 24, DESENVOLVIMENTO DE 50 CM INCLUSO TRANSPORTE VERTICAL. AF_07/2019</t>
  </si>
  <si>
    <t>142</t>
  </si>
  <si>
    <t>SELANTE ELASTICO MONOCOMPONENTE A BASE DE POLIURETANO (PU) PARA JUNTAS DIVERSAS</t>
  </si>
  <si>
    <t>310ML</t>
  </si>
  <si>
    <t>0,0810000</t>
  </si>
  <si>
    <t>19,32</t>
  </si>
  <si>
    <t>5061</t>
  </si>
  <si>
    <t>PREGO DE ACO POLIDO COM CABECA 18 X 27 (2 1/2 X 10)</t>
  </si>
  <si>
    <t>0,0130000</t>
  </si>
  <si>
    <t>16,45</t>
  </si>
  <si>
    <t>5104</t>
  </si>
  <si>
    <t>REBITE DE ALUMINIO VAZADO DE REPUXO, 3,2 X 8 MM (1KG = 1025 UNIDADES)</t>
  </si>
  <si>
    <t>0,0024000</t>
  </si>
  <si>
    <t>93,15</t>
  </si>
  <si>
    <t>13388</t>
  </si>
  <si>
    <t>SOLDA EM BARRA DE ESTANHO-CHUMBO 50/50</t>
  </si>
  <si>
    <t>0,0900000</t>
  </si>
  <si>
    <t>204,10</t>
  </si>
  <si>
    <t>40783</t>
  </si>
  <si>
    <t>CALHA QUADRADA DE CHAPA DE ACO GALVANIZADA NUM 24, CORTE 50 CM</t>
  </si>
  <si>
    <t>1,0500000</t>
  </si>
  <si>
    <t>62,45</t>
  </si>
  <si>
    <t>0,3710000</t>
  </si>
  <si>
    <t>0,2770000</t>
  </si>
  <si>
    <t>21,33</t>
  </si>
  <si>
    <t>0,0132000</t>
  </si>
  <si>
    <t>0,0183000</t>
  </si>
  <si>
    <t>RUFO EM CHAPA DE AÇO GALVANIZADO NÚMERO 24, CORTE DE 25 CM, INCLUSO TRANSPORTE VERTICAL. AF_07/2019</t>
  </si>
  <si>
    <t>0,1980000</t>
  </si>
  <si>
    <t>0,0060000</t>
  </si>
  <si>
    <t>0,0012000</t>
  </si>
  <si>
    <t>0,0450000</t>
  </si>
  <si>
    <t>40873</t>
  </si>
  <si>
    <t>RUFO INTERNO/EXTERNO DE CHAPA DE ACO GALVANIZADA NUM 24, CORTE 25 CM</t>
  </si>
  <si>
    <t>34,66</t>
  </si>
  <si>
    <t>0,2070000</t>
  </si>
  <si>
    <t>0,1120000</t>
  </si>
  <si>
    <t>TUBO PVC, SÉRIE R, ÁGUA PLUVIAL, DN 100 MM, FORNECIDO E INSTALADO EM RAMAL DE ENCAMINHAMENTO. AF_12/2014</t>
  </si>
  <si>
    <t>89512</t>
  </si>
  <si>
    <t>0,3684000</t>
  </si>
  <si>
    <t>64,35</t>
  </si>
  <si>
    <t>23,70</t>
  </si>
  <si>
    <t>89529</t>
  </si>
  <si>
    <t>JOELHO 90 GRAUS, PVC, SERIE R, ÁGUA PLUVIAL, DN 100 MM, JUNTA ELÁSTICA, FORNECIDO E INSTALADO EM RAMAL DE ENCAMINHAMENTO. AF_12/2014</t>
  </si>
  <si>
    <t>UN</t>
  </si>
  <si>
    <t>0,0196000</t>
  </si>
  <si>
    <t>43,91</t>
  </si>
  <si>
    <t>0,86</t>
  </si>
  <si>
    <t>89554</t>
  </si>
  <si>
    <t>LUVA SIMPLES, PVC, SERIE R, ÁGUA PLUVIAL, DN 100 MM, JUNTA ELÁSTICA, FORNECIDO E INSTALADO EM RAMAL DE ENCAMINHAMENTO. AF_12/2014</t>
  </si>
  <si>
    <t>0,0348000</t>
  </si>
  <si>
    <t>23,49</t>
  </si>
  <si>
    <t>0,81</t>
  </si>
  <si>
    <t>89559</t>
  </si>
  <si>
    <t>TÊ DE INSPEÇÃO, PVC, SERIE R, ÁGUA PLUVIAL, DN 100 MM, JUNTA ELÁSTICA, FORNECIDO E INSTALADO EM RAMAL DE ENCAMINHAMENTO. AF_12/2014</t>
  </si>
  <si>
    <t>0,0043000</t>
  </si>
  <si>
    <t>66,87</t>
  </si>
  <si>
    <t>0,28</t>
  </si>
  <si>
    <t>89578</t>
  </si>
  <si>
    <t>TUBO PVC, SÉRIE R, ÁGUA PLUVIAL, DN 100 MM, FORNECIDO E INSTALADO EM CONDUTORES VERTICAIS DE ÁGUAS PLUVIAIS. AF_12/2014</t>
  </si>
  <si>
    <t>0,6316000</t>
  </si>
  <si>
    <t>47,18</t>
  </si>
  <si>
    <t>29,79</t>
  </si>
  <si>
    <t>89584</t>
  </si>
  <si>
    <t>JOELHO 90 GRAUS, PVC, SERIE R, ÁGUA PLUVIAL, DN 100 MM, JUNTA ELÁSTICA, FORNECIDO E INSTALADO EM CONDUTORES VERTICAIS DE ÁGUAS PLUVIAIS. AF_12/2014</t>
  </si>
  <si>
    <t>0,0831000</t>
  </si>
  <si>
    <t>42,55</t>
  </si>
  <si>
    <t>3,53</t>
  </si>
  <si>
    <t>89585</t>
  </si>
  <si>
    <t>JOELHO 45 GRAUS, PVC, SERIE R, ÁGUA PLUVIAL, DN 100 MM, JUNTA ELÁSTICA, FORNECIDO E INSTALADO EM CONDUTORES VERTICAIS DE ÁGUAS PLUVIAIS. AF_12/2014</t>
  </si>
  <si>
    <t>33,39</t>
  </si>
  <si>
    <t>0,14</t>
  </si>
  <si>
    <t>89669</t>
  </si>
  <si>
    <t>LUVA SIMPLES, PVC, SERIE R, ÁGUA PLUVIAL, DN 100 MM, JUNTA ELÁSTICA, FORNECIDO E INSTALADO EM CONDUTORES VERTICAIS DE ÁGUAS PLUVIAIS. AF_12/2014</t>
  </si>
  <si>
    <t>0,0863000</t>
  </si>
  <si>
    <t>22,66</t>
  </si>
  <si>
    <t>1,95</t>
  </si>
  <si>
    <t>89673</t>
  </si>
  <si>
    <t>REDUÇÃO EXCÊNTRICA, PVC, SERIE R, ÁGUA PLUVIAL, DN 100 X 75 MM, JUNTA ELÁSTICA, FORNECIDO E INSTALADO EM CONDUTORES VERTICAIS DE ÁGUAS PLUVIAIS. AF_12/2014</t>
  </si>
  <si>
    <t>0,0074000</t>
  </si>
  <si>
    <t>27,06</t>
  </si>
  <si>
    <t>0,20</t>
  </si>
  <si>
    <t>89675</t>
  </si>
  <si>
    <t>TÊ DE INSPEÇÃO, PVC, SERIE R, ÁGUA PLUVIAL, DN 100 MM, JUNTA ELÁSTICA, FORNECIDO E INSTALADO EM CONDUTORES VERTICAIS DE ÁGUAS PLUVIAIS. AF_12/2014</t>
  </si>
  <si>
    <t>0,0184000</t>
  </si>
  <si>
    <t>66,04</t>
  </si>
  <si>
    <t>1,21</t>
  </si>
  <si>
    <t>89681</t>
  </si>
  <si>
    <t>REDUÇÃO EXCÊNTRICA, PVC, SERIE R, ÁGUA PLUVIAL, DN 150 X 100 MM, JUNTA ELÁSTICA, FORNECIDO E INSTALADO EM CONDUTORES VERTICAIS DE ÁGUAS PLUVIAIS. AF_12/2014</t>
  </si>
  <si>
    <t>0,0367000</t>
  </si>
  <si>
    <t>73,98</t>
  </si>
  <si>
    <t>2,71</t>
  </si>
  <si>
    <t>89690</t>
  </si>
  <si>
    <t>JUNÇÃO SIMPLES, PVC, SERIE R, ÁGUA PLUVIAL, DN 100 X 100 MM, JUNTA ELÁSTICA, FORNECIDO E INSTALADO EM CONDUTORES VERTICAIS DE ÁGUAS PLUVIAIS. AF_12/2014</t>
  </si>
  <si>
    <t>0,0021000</t>
  </si>
  <si>
    <t>78,66</t>
  </si>
  <si>
    <t>0,16</t>
  </si>
  <si>
    <t>89699</t>
  </si>
  <si>
    <t>JUNÇÃO SIMPLES, PVC, SERIE R, ÁGUA PLUVIAL, DN 150 X 100 MM, JUNTA ELÁSTICA, FORNECIDO E INSTALADO EM CONDUTORES VERTICAIS DE ÁGUAS PLUVIAIS. AF_12/2014</t>
  </si>
  <si>
    <t>202,04</t>
  </si>
  <si>
    <t>90438</t>
  </si>
  <si>
    <t>FURO EM ALVENARIA PARA DIÂMETROS MAIORES QUE 75 MM. AF_05/2015</t>
  </si>
  <si>
    <t>0,0566000</t>
  </si>
  <si>
    <t>36,83</t>
  </si>
  <si>
    <t>2,08</t>
  </si>
  <si>
    <t>90455</t>
  </si>
  <si>
    <t>PASSANTE TIPO TUBO DE DIÂMETRO MAIOR QUE 75 MM, FIXADO EM LAJE. AF_05/2015</t>
  </si>
  <si>
    <t>0,2192000</t>
  </si>
  <si>
    <t>5,74</t>
  </si>
  <si>
    <t>1,25</t>
  </si>
  <si>
    <t>91187</t>
  </si>
  <si>
    <t>FIXAÇÃO DE TUBOS HORIZONTAIS DE PVC, CPVC OU COBRE DIÂMETROS MAIORES QUE 75 MM COM ABRAÇADEIRA METÁLICA FLEXÍVEL 18 MM, FIXADA DIRETAMENTE NA LAJE. AF_05/2015</t>
  </si>
  <si>
    <t>0,0178000</t>
  </si>
  <si>
    <t>5,33</t>
  </si>
  <si>
    <t>0,09</t>
  </si>
  <si>
    <t>91192</t>
  </si>
  <si>
    <t>CHUMBAMENTO PONTUAL EM PASSAGEM DE TUBO COM DIÂMETRO MAIOR QUE 75 MM. AF_05/2015</t>
  </si>
  <si>
    <t>4,40</t>
  </si>
  <si>
    <t>0,24</t>
  </si>
  <si>
    <t>PINTURA COM TINTA ALQUÍDICA DE FUNDO E ACABAMENTO (ESMALTE SINTÉTICO GRAFITE) PULVERIZADA SOBRE PERFIL METÁLICO EXECUTADO EM OBRA (POR DEMÃO). AF_01/2020</t>
  </si>
  <si>
    <t>5318</t>
  </si>
  <si>
    <t>SOLVENTE DILUENTE A BASE DE AGUARRAS</t>
  </si>
  <si>
    <t>L</t>
  </si>
  <si>
    <t>0,0624000</t>
  </si>
  <si>
    <t>15,40</t>
  </si>
  <si>
    <t>0,96</t>
  </si>
  <si>
    <t>7293</t>
  </si>
  <si>
    <t>TINTA ESMALTE SINTETICO GRAFITE COM PROTECAO PARA METAIS FERROSOS</t>
  </si>
  <si>
    <t>0,2078000</t>
  </si>
  <si>
    <t>30,70</t>
  </si>
  <si>
    <t>6,37</t>
  </si>
  <si>
    <t>88310</t>
  </si>
  <si>
    <t>PINTOR COM ENCARGOS COMPLEMENTARES</t>
  </si>
  <si>
    <t>0,5266000</t>
  </si>
  <si>
    <t>20,64</t>
  </si>
  <si>
    <t>10,86</t>
  </si>
  <si>
    <t>96308</t>
  </si>
  <si>
    <t>COMPRESSOR DE AR, VAZAO DE 10 PCM, RESERVATORIO 100 L, PRESSAO DE TRABALHO ENTRE 6,9 E 9,7 BAR  POTENCIA 2 HP, TENSAO 110/220 V  CHI DIURNO. AF_05/2017</t>
  </si>
  <si>
    <t>0,3732000</t>
  </si>
  <si>
    <t>0,05</t>
  </si>
  <si>
    <t>96309</t>
  </si>
  <si>
    <t>COMPRESSOR DE AR, VAZAO DE 10 PCM, RESERVATORIO 100 L, PRESSAO DE TRABALHO ENTRE 6,9 E 9,7 BAR, POTENCIA 2 HP, TENSAO 110/220 V - CHP DIURNO. AF_05/2017</t>
  </si>
  <si>
    <t>0,1534000</t>
  </si>
  <si>
    <t>1,59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</si>
</sst>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&quot;R$&quot;#,##0.00"/>
    <numFmt numFmtId="165" formatCode="_(* #,##0.00_);_(* \(#,##0.00\);_(* &quot;-&quot;??_);_(@_)"/>
    <numFmt numFmtId="166" formatCode="&quot;R$&quot;\ #,##0.00"/>
    <numFmt numFmtId="168" formatCode="_-* #,##0.0000000_-;\-* #,##0.00000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1"/>
      <name val="Arial"/>
      <family val="2"/>
    </font>
    <font>
      <u/>
      <sz val="12"/>
      <name val="Arial"/>
      <family val="2"/>
    </font>
    <font>
      <b/>
      <u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Arial"/>
      <family val="2"/>
    </font>
    <font>
      <sz val="10"/>
      <name val="Courier New"/>
      <family val="3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</cellStyleXfs>
  <cellXfs count="312">
    <xf numFmtId="0" fontId="0" fillId="0" borderId="0" xfId="0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3" xfId="0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vertical="center" wrapText="1"/>
    </xf>
    <xf numFmtId="4" fontId="9" fillId="0" borderId="5" xfId="1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0" fillId="0" borderId="13" xfId="1" applyNumberFormat="1" applyFont="1" applyBorder="1" applyAlignment="1">
      <alignment horizontal="center" vertical="center"/>
    </xf>
    <xf numFmtId="4" fontId="10" fillId="0" borderId="13" xfId="1" applyNumberFormat="1" applyFont="1" applyFill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10" fillId="0" borderId="13" xfId="0" applyNumberFormat="1" applyFont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2" borderId="13" xfId="0" applyNumberFormat="1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horizontal="center" vertical="center"/>
    </xf>
    <xf numFmtId="0" fontId="11" fillId="0" borderId="0" xfId="0" applyFont="1"/>
    <xf numFmtId="49" fontId="10" fillId="0" borderId="5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4" fontId="11" fillId="0" borderId="0" xfId="1" applyNumberFormat="1" applyFont="1"/>
    <xf numFmtId="164" fontId="11" fillId="0" borderId="0" xfId="0" applyNumberFormat="1" applyFont="1"/>
    <xf numFmtId="164" fontId="11" fillId="0" borderId="0" xfId="1" applyNumberFormat="1" applyFont="1"/>
    <xf numFmtId="0" fontId="0" fillId="0" borderId="0" xfId="0" applyFont="1"/>
    <xf numFmtId="0" fontId="12" fillId="0" borderId="0" xfId="0" applyFont="1"/>
    <xf numFmtId="0" fontId="3" fillId="0" borderId="23" xfId="0" applyFont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10" fontId="13" fillId="2" borderId="27" xfId="2" applyNumberFormat="1" applyFont="1" applyFill="1" applyBorder="1" applyAlignment="1" applyProtection="1">
      <alignment vertical="center"/>
      <protection locked="0"/>
    </xf>
    <xf numFmtId="0" fontId="13" fillId="0" borderId="29" xfId="0" applyFont="1" applyBorder="1" applyAlignment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10" fontId="3" fillId="0" borderId="12" xfId="2" applyNumberFormat="1" applyFont="1" applyBorder="1" applyAlignment="1" applyProtection="1">
      <alignment horizontal="right" vertical="center"/>
    </xf>
    <xf numFmtId="0" fontId="13" fillId="0" borderId="2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vertical="center"/>
      <protection locked="0"/>
    </xf>
    <xf numFmtId="0" fontId="3" fillId="2" borderId="26" xfId="0" applyFont="1" applyFill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10" fontId="13" fillId="0" borderId="27" xfId="2" applyNumberFormat="1" applyFont="1" applyBorder="1" applyAlignment="1" applyProtection="1">
      <alignment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10" fontId="13" fillId="0" borderId="21" xfId="2" applyNumberFormat="1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10" fontId="3" fillId="0" borderId="21" xfId="2" applyNumberFormat="1" applyFont="1" applyBorder="1" applyAlignment="1" applyProtection="1">
      <alignment horizontal="right" vertical="center"/>
    </xf>
    <xf numFmtId="0" fontId="3" fillId="0" borderId="15" xfId="0" applyFont="1" applyBorder="1" applyAlignment="1" applyProtection="1">
      <alignment vertical="center"/>
      <protection locked="0"/>
    </xf>
    <xf numFmtId="0" fontId="13" fillId="2" borderId="33" xfId="0" applyFont="1" applyFill="1" applyBorder="1" applyAlignment="1" applyProtection="1">
      <alignment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10" fontId="13" fillId="0" borderId="27" xfId="2" applyNumberFormat="1" applyFont="1" applyBorder="1" applyAlignment="1" applyProtection="1">
      <alignment vertical="center"/>
      <protection locked="0"/>
    </xf>
    <xf numFmtId="0" fontId="13" fillId="2" borderId="29" xfId="0" applyFont="1" applyFill="1" applyBorder="1" applyAlignment="1" applyProtection="1">
      <alignment vertical="center"/>
      <protection locked="0"/>
    </xf>
    <xf numFmtId="10" fontId="3" fillId="0" borderId="6" xfId="2" applyNumberFormat="1" applyFont="1" applyBorder="1" applyAlignment="1" applyProtection="1">
      <alignment vertical="center"/>
    </xf>
    <xf numFmtId="0" fontId="13" fillId="2" borderId="2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10" fontId="3" fillId="2" borderId="21" xfId="2" applyNumberFormat="1" applyFont="1" applyFill="1" applyBorder="1" applyAlignment="1" applyProtection="1">
      <alignment vertical="center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left" vertical="center"/>
      <protection locked="0"/>
    </xf>
    <xf numFmtId="0" fontId="3" fillId="2" borderId="21" xfId="0" applyFont="1" applyFill="1" applyBorder="1" applyAlignment="1" applyProtection="1">
      <alignment vertical="center"/>
      <protection locked="0"/>
    </xf>
    <xf numFmtId="0" fontId="5" fillId="2" borderId="20" xfId="0" applyFont="1" applyFill="1" applyBorder="1" applyProtection="1">
      <protection locked="0"/>
    </xf>
    <xf numFmtId="0" fontId="5" fillId="2" borderId="0" xfId="0" applyFont="1" applyFill="1" applyBorder="1" applyProtection="1"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5" fillId="2" borderId="35" xfId="0" applyFont="1" applyFill="1" applyBorder="1" applyProtection="1">
      <protection locked="0"/>
    </xf>
    <xf numFmtId="0" fontId="5" fillId="2" borderId="36" xfId="0" applyFont="1" applyFill="1" applyBorder="1" applyProtection="1"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left" vertical="center"/>
      <protection locked="0"/>
    </xf>
    <xf numFmtId="0" fontId="13" fillId="2" borderId="26" xfId="0" applyFont="1" applyFill="1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3" fillId="2" borderId="13" xfId="0" applyFont="1" applyFill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left" vertical="center"/>
      <protection locked="0"/>
    </xf>
    <xf numFmtId="0" fontId="13" fillId="0" borderId="26" xfId="0" applyFont="1" applyBorder="1" applyAlignment="1" applyProtection="1">
      <alignment horizontal="left" vertical="center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13" fillId="0" borderId="32" xfId="0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36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3" fillId="2" borderId="30" xfId="0" applyFont="1" applyFill="1" applyBorder="1" applyAlignment="1" applyProtection="1">
      <alignment horizontal="right" vertical="center"/>
      <protection locked="0"/>
    </xf>
    <xf numFmtId="0" fontId="3" fillId="0" borderId="30" xfId="0" applyFont="1" applyBorder="1" applyAlignment="1" applyProtection="1">
      <alignment horizontal="right" vertical="center"/>
      <protection locked="0"/>
    </xf>
    <xf numFmtId="0" fontId="9" fillId="0" borderId="11" xfId="0" applyFont="1" applyBorder="1" applyAlignment="1">
      <alignment horizontal="right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11" xfId="0" applyFont="1" applyFill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9" fillId="0" borderId="29" xfId="0" applyFont="1" applyBorder="1" applyAlignment="1">
      <alignment horizontal="right" vertical="center"/>
    </xf>
    <xf numFmtId="0" fontId="9" fillId="0" borderId="29" xfId="0" applyFont="1" applyFill="1" applyBorder="1" applyAlignment="1">
      <alignment horizontal="right" vertical="center"/>
    </xf>
    <xf numFmtId="164" fontId="8" fillId="0" borderId="12" xfId="0" applyNumberFormat="1" applyFont="1" applyBorder="1" applyAlignment="1">
      <alignment horizontal="center" vertical="center"/>
    </xf>
    <xf numFmtId="164" fontId="8" fillId="0" borderId="45" xfId="0" applyNumberFormat="1" applyFont="1" applyBorder="1" applyAlignment="1">
      <alignment horizontal="center" vertical="center"/>
    </xf>
    <xf numFmtId="0" fontId="8" fillId="5" borderId="7" xfId="3" applyFont="1" applyFill="1" applyBorder="1" applyAlignment="1">
      <alignment horizontal="center" vertical="center"/>
    </xf>
    <xf numFmtId="0" fontId="9" fillId="5" borderId="4" xfId="3" applyFont="1" applyFill="1" applyBorder="1" applyAlignment="1">
      <alignment horizontal="center" vertical="center"/>
    </xf>
    <xf numFmtId="0" fontId="9" fillId="5" borderId="5" xfId="3" applyFont="1" applyFill="1" applyBorder="1" applyAlignment="1">
      <alignment horizontal="center" vertical="center" wrapText="1"/>
    </xf>
    <xf numFmtId="0" fontId="9" fillId="5" borderId="5" xfId="3" applyFont="1" applyFill="1" applyBorder="1" applyAlignment="1">
      <alignment horizontal="center" vertical="center"/>
    </xf>
    <xf numFmtId="0" fontId="9" fillId="5" borderId="6" xfId="3" applyFont="1" applyFill="1" applyBorder="1" applyAlignment="1">
      <alignment horizontal="center" vertical="center"/>
    </xf>
    <xf numFmtId="49" fontId="17" fillId="5" borderId="5" xfId="3" applyNumberFormat="1" applyFont="1" applyFill="1" applyBorder="1" applyAlignment="1">
      <alignment horizontal="center" vertical="center" wrapText="1"/>
    </xf>
    <xf numFmtId="10" fontId="17" fillId="5" borderId="5" xfId="3" applyNumberFormat="1" applyFont="1" applyFill="1" applyBorder="1" applyAlignment="1">
      <alignment horizontal="center" vertical="center" wrapText="1"/>
    </xf>
    <xf numFmtId="10" fontId="17" fillId="3" borderId="5" xfId="3" applyNumberFormat="1" applyFont="1" applyFill="1" applyBorder="1" applyAlignment="1">
      <alignment horizontal="center" vertical="center" wrapText="1"/>
    </xf>
    <xf numFmtId="4" fontId="17" fillId="0" borderId="5" xfId="3" applyNumberFormat="1" applyFont="1" applyFill="1" applyBorder="1" applyAlignment="1">
      <alignment horizontal="center" vertical="center" wrapText="1"/>
    </xf>
    <xf numFmtId="4" fontId="17" fillId="6" borderId="5" xfId="3" applyNumberFormat="1" applyFont="1" applyFill="1" applyBorder="1" applyAlignment="1">
      <alignment horizontal="center" vertical="center" wrapText="1"/>
    </xf>
    <xf numFmtId="49" fontId="18" fillId="5" borderId="5" xfId="3" applyNumberFormat="1" applyFont="1" applyFill="1" applyBorder="1" applyAlignment="1">
      <alignment horizontal="center" vertical="center" wrapText="1"/>
    </xf>
    <xf numFmtId="10" fontId="18" fillId="5" borderId="5" xfId="3" applyNumberFormat="1" applyFont="1" applyFill="1" applyBorder="1" applyAlignment="1">
      <alignment horizontal="center" vertical="center" wrapText="1"/>
    </xf>
    <xf numFmtId="10" fontId="18" fillId="6" borderId="5" xfId="2" applyNumberFormat="1" applyFont="1" applyFill="1" applyBorder="1" applyAlignment="1">
      <alignment horizontal="center" vertical="center" wrapText="1"/>
    </xf>
    <xf numFmtId="4" fontId="18" fillId="6" borderId="5" xfId="3" applyNumberFormat="1" applyFont="1" applyFill="1" applyBorder="1" applyAlignment="1">
      <alignment horizontal="center" vertical="center" wrapText="1"/>
    </xf>
    <xf numFmtId="4" fontId="18" fillId="0" borderId="5" xfId="3" applyNumberFormat="1" applyFont="1" applyFill="1" applyBorder="1" applyAlignment="1">
      <alignment horizontal="center" vertical="center" wrapText="1"/>
    </xf>
    <xf numFmtId="49" fontId="17" fillId="5" borderId="8" xfId="3" applyNumberFormat="1" applyFont="1" applyFill="1" applyBorder="1" applyAlignment="1">
      <alignment horizontal="center" vertical="center" wrapText="1"/>
    </xf>
    <xf numFmtId="4" fontId="17" fillId="5" borderId="8" xfId="4" applyNumberFormat="1" applyFont="1" applyFill="1" applyBorder="1" applyAlignment="1">
      <alignment horizontal="center" vertical="center" wrapText="1"/>
    </xf>
    <xf numFmtId="0" fontId="9" fillId="5" borderId="5" xfId="3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10" fontId="17" fillId="3" borderId="6" xfId="3" applyNumberFormat="1" applyFont="1" applyFill="1" applyBorder="1" applyAlignment="1">
      <alignment horizontal="center" vertical="center" wrapText="1"/>
    </xf>
    <xf numFmtId="4" fontId="17" fillId="6" borderId="6" xfId="3" applyNumberFormat="1" applyFont="1" applyFill="1" applyBorder="1" applyAlignment="1">
      <alignment horizontal="center" vertical="center" wrapText="1"/>
    </xf>
    <xf numFmtId="10" fontId="18" fillId="6" borderId="6" xfId="2" applyNumberFormat="1" applyFont="1" applyFill="1" applyBorder="1" applyAlignment="1">
      <alignment horizontal="center" vertical="center" wrapText="1"/>
    </xf>
    <xf numFmtId="4" fontId="18" fillId="6" borderId="6" xfId="3" applyNumberFormat="1" applyFont="1" applyFill="1" applyBorder="1" applyAlignment="1">
      <alignment horizontal="center" vertical="center" wrapText="1"/>
    </xf>
    <xf numFmtId="10" fontId="17" fillId="5" borderId="6" xfId="3" applyNumberFormat="1" applyFont="1" applyFill="1" applyBorder="1" applyAlignment="1">
      <alignment horizontal="center" vertical="center" wrapText="1"/>
    </xf>
    <xf numFmtId="4" fontId="17" fillId="5" borderId="9" xfId="4" applyNumberFormat="1" applyFont="1" applyFill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right" vertical="center"/>
    </xf>
    <xf numFmtId="164" fontId="10" fillId="0" borderId="14" xfId="0" applyNumberFormat="1" applyFont="1" applyBorder="1" applyAlignment="1">
      <alignment horizontal="right" vertical="center"/>
    </xf>
    <xf numFmtId="164" fontId="9" fillId="0" borderId="21" xfId="0" applyNumberFormat="1" applyFont="1" applyBorder="1" applyAlignment="1">
      <alignment horizontal="right" vertical="center"/>
    </xf>
    <xf numFmtId="164" fontId="10" fillId="0" borderId="6" xfId="0" applyNumberFormat="1" applyFont="1" applyBorder="1" applyAlignment="1">
      <alignment horizontal="right" vertical="center"/>
    </xf>
    <xf numFmtId="164" fontId="9" fillId="0" borderId="14" xfId="0" applyNumberFormat="1" applyFont="1" applyBorder="1" applyAlignment="1">
      <alignment horizontal="right" vertical="center"/>
    </xf>
    <xf numFmtId="164" fontId="9" fillId="0" borderId="12" xfId="0" applyNumberFormat="1" applyFont="1" applyBorder="1" applyAlignment="1">
      <alignment horizontal="right" vertical="center"/>
    </xf>
    <xf numFmtId="164" fontId="9" fillId="0" borderId="14" xfId="0" applyNumberFormat="1" applyFont="1" applyFill="1" applyBorder="1" applyAlignment="1">
      <alignment horizontal="right" vertical="center"/>
    </xf>
    <xf numFmtId="164" fontId="9" fillId="0" borderId="12" xfId="0" applyNumberFormat="1" applyFont="1" applyFill="1" applyBorder="1" applyAlignment="1">
      <alignment horizontal="right" vertical="center"/>
    </xf>
    <xf numFmtId="164" fontId="9" fillId="4" borderId="43" xfId="0" applyNumberFormat="1" applyFont="1" applyFill="1" applyBorder="1" applyAlignment="1">
      <alignment horizontal="right" vertical="center"/>
    </xf>
    <xf numFmtId="164" fontId="11" fillId="0" borderId="0" xfId="0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164" fontId="9" fillId="3" borderId="43" xfId="0" applyNumberFormat="1" applyFont="1" applyFill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3" borderId="38" xfId="0" applyFont="1" applyFill="1" applyBorder="1" applyAlignment="1">
      <alignment horizontal="left" vertical="center"/>
    </xf>
    <xf numFmtId="0" fontId="9" fillId="3" borderId="39" xfId="0" applyFont="1" applyFill="1" applyBorder="1" applyAlignment="1">
      <alignment horizontal="left" vertical="center"/>
    </xf>
    <xf numFmtId="0" fontId="9" fillId="3" borderId="40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0" fontId="9" fillId="3" borderId="35" xfId="0" applyFont="1" applyFill="1" applyBorder="1" applyAlignment="1">
      <alignment horizontal="center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3" borderId="5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164" fontId="8" fillId="0" borderId="17" xfId="0" applyNumberFormat="1" applyFont="1" applyBorder="1" applyAlignment="1">
      <alignment horizontal="center" vertical="center"/>
    </xf>
    <xf numFmtId="164" fontId="8" fillId="0" borderId="35" xfId="0" applyNumberFormat="1" applyFont="1" applyBorder="1" applyAlignment="1">
      <alignment horizontal="center" vertical="center"/>
    </xf>
    <xf numFmtId="10" fontId="8" fillId="0" borderId="19" xfId="2" applyNumberFormat="1" applyFont="1" applyBorder="1" applyAlignment="1">
      <alignment horizontal="center" vertical="center"/>
    </xf>
    <xf numFmtId="10" fontId="8" fillId="0" borderId="37" xfId="2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4" borderId="35" xfId="0" applyFont="1" applyFill="1" applyBorder="1" applyAlignment="1">
      <alignment horizontal="right" vertical="center"/>
    </xf>
    <xf numFmtId="0" fontId="9" fillId="4" borderId="36" xfId="0" applyFont="1" applyFill="1" applyBorder="1" applyAlignment="1">
      <alignment horizontal="right" vertical="center"/>
    </xf>
    <xf numFmtId="0" fontId="9" fillId="4" borderId="42" xfId="0" applyFont="1" applyFill="1" applyBorder="1" applyAlignment="1">
      <alignment horizontal="right" vertical="center"/>
    </xf>
    <xf numFmtId="0" fontId="7" fillId="0" borderId="4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8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5" xfId="0" applyFont="1" applyFill="1" applyBorder="1" applyAlignment="1" applyProtection="1">
      <alignment horizontal="center" vertical="center"/>
      <protection locked="0"/>
    </xf>
    <xf numFmtId="0" fontId="13" fillId="2" borderId="6" xfId="0" applyFont="1" applyFill="1" applyBorder="1" applyAlignment="1" applyProtection="1">
      <alignment horizontal="center" vertical="center"/>
      <protection locked="0"/>
    </xf>
    <xf numFmtId="0" fontId="9" fillId="5" borderId="4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31" xfId="3" applyFont="1" applyFill="1" applyBorder="1" applyAlignment="1">
      <alignment horizontal="center" vertical="center" wrapText="1"/>
    </xf>
    <xf numFmtId="0" fontId="10" fillId="5" borderId="15" xfId="3" applyFont="1" applyFill="1" applyBorder="1" applyAlignment="1">
      <alignment horizontal="center" vertical="center"/>
    </xf>
    <xf numFmtId="0" fontId="10" fillId="5" borderId="28" xfId="3" applyFont="1" applyFill="1" applyBorder="1" applyAlignment="1">
      <alignment horizontal="center" vertical="center"/>
    </xf>
    <xf numFmtId="0" fontId="10" fillId="5" borderId="13" xfId="3" applyFont="1" applyFill="1" applyBorder="1" applyAlignment="1">
      <alignment horizontal="left" vertical="center" wrapText="1"/>
    </xf>
    <xf numFmtId="0" fontId="10" fillId="5" borderId="31" xfId="3" applyFont="1" applyFill="1" applyBorder="1" applyAlignment="1">
      <alignment horizontal="left" vertical="center" wrapText="1"/>
    </xf>
    <xf numFmtId="0" fontId="9" fillId="5" borderId="5" xfId="3" applyFont="1" applyFill="1" applyBorder="1" applyAlignment="1">
      <alignment horizontal="center" vertical="center" wrapText="1"/>
    </xf>
    <xf numFmtId="0" fontId="9" fillId="5" borderId="7" xfId="3" applyFont="1" applyFill="1" applyBorder="1" applyAlignment="1">
      <alignment horizontal="center" vertical="center" wrapText="1"/>
    </xf>
    <xf numFmtId="0" fontId="9" fillId="5" borderId="8" xfId="3" applyFont="1" applyFill="1" applyBorder="1" applyAlignment="1">
      <alignment horizontal="center" vertical="center" wrapText="1"/>
    </xf>
    <xf numFmtId="0" fontId="10" fillId="5" borderId="15" xfId="3" applyFont="1" applyFill="1" applyBorder="1" applyAlignment="1">
      <alignment horizontal="center" vertical="center" wrapText="1"/>
    </xf>
    <xf numFmtId="0" fontId="10" fillId="5" borderId="28" xfId="3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left" vertical="center" wrapText="1"/>
    </xf>
    <xf numFmtId="0" fontId="10" fillId="5" borderId="26" xfId="3" applyFont="1" applyFill="1" applyBorder="1" applyAlignment="1">
      <alignment horizontal="left" vertical="center" wrapText="1"/>
    </xf>
    <xf numFmtId="0" fontId="10" fillId="5" borderId="50" xfId="3" applyFont="1" applyFill="1" applyBorder="1" applyAlignment="1">
      <alignment horizontal="left" vertical="center" wrapText="1"/>
    </xf>
    <xf numFmtId="0" fontId="10" fillId="5" borderId="38" xfId="3" applyFont="1" applyFill="1" applyBorder="1" applyAlignment="1">
      <alignment horizontal="left" vertical="center" wrapText="1"/>
    </xf>
    <xf numFmtId="0" fontId="9" fillId="5" borderId="46" xfId="3" applyFont="1" applyFill="1" applyBorder="1" applyAlignment="1">
      <alignment horizontal="center" vertical="center" wrapText="1"/>
    </xf>
    <xf numFmtId="0" fontId="9" fillId="5" borderId="47" xfId="3" applyFont="1" applyFill="1" applyBorder="1" applyAlignment="1">
      <alignment horizontal="center" vertical="center" wrapText="1"/>
    </xf>
    <xf numFmtId="0" fontId="9" fillId="5" borderId="48" xfId="3" applyFont="1" applyFill="1" applyBorder="1" applyAlignment="1">
      <alignment horizontal="center" vertical="center" wrapText="1"/>
    </xf>
    <xf numFmtId="0" fontId="6" fillId="5" borderId="44" xfId="3" applyFont="1" applyFill="1" applyBorder="1" applyAlignment="1">
      <alignment horizontal="center" vertical="center" wrapText="1"/>
    </xf>
    <xf numFmtId="0" fontId="19" fillId="5" borderId="16" xfId="3" applyFont="1" applyFill="1" applyBorder="1" applyAlignment="1">
      <alignment horizontal="center" vertical="center" wrapText="1"/>
    </xf>
    <xf numFmtId="0" fontId="19" fillId="5" borderId="45" xfId="3" applyFont="1" applyFill="1" applyBorder="1" applyAlignment="1">
      <alignment horizontal="center" vertical="center" wrapText="1"/>
    </xf>
    <xf numFmtId="0" fontId="9" fillId="5" borderId="49" xfId="3" applyFont="1" applyFill="1" applyBorder="1" applyAlignment="1">
      <alignment horizontal="center" vertical="center"/>
    </xf>
    <xf numFmtId="0" fontId="9" fillId="5" borderId="39" xfId="3" applyFont="1" applyFill="1" applyBorder="1" applyAlignment="1">
      <alignment horizontal="center" vertical="center"/>
    </xf>
    <xf numFmtId="0" fontId="9" fillId="5" borderId="40" xfId="3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6" fontId="20" fillId="0" borderId="5" xfId="0" applyNumberFormat="1" applyFont="1" applyBorder="1" applyAlignment="1">
      <alignment horizontal="center" vertical="center"/>
    </xf>
    <xf numFmtId="14" fontId="14" fillId="0" borderId="5" xfId="0" applyNumberFormat="1" applyFont="1" applyBorder="1" applyAlignment="1">
      <alignment vertical="center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0" fontId="5" fillId="6" borderId="6" xfId="0" applyFont="1" applyFill="1" applyBorder="1" applyAlignment="1">
      <alignment horizontal="left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166" fontId="5" fillId="0" borderId="10" xfId="0" applyNumberFormat="1" applyFont="1" applyFill="1" applyBorder="1" applyAlignment="1">
      <alignment horizontal="center" vertical="center"/>
    </xf>
    <xf numFmtId="166" fontId="5" fillId="0" borderId="30" xfId="0" applyNumberFormat="1" applyFont="1" applyFill="1" applyBorder="1" applyAlignment="1">
      <alignment horizontal="center" vertical="center"/>
    </xf>
    <xf numFmtId="166" fontId="4" fillId="0" borderId="5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/>
    </xf>
    <xf numFmtId="43" fontId="21" fillId="0" borderId="5" xfId="1" applyFont="1" applyBorder="1" applyAlignment="1">
      <alignment horizontal="center" vertical="center"/>
    </xf>
    <xf numFmtId="0" fontId="21" fillId="0" borderId="5" xfId="0" applyFont="1" applyBorder="1" applyAlignment="1">
      <alignment horizontal="right" vertical="center"/>
    </xf>
    <xf numFmtId="43" fontId="21" fillId="0" borderId="5" xfId="1" applyFont="1" applyBorder="1" applyAlignment="1">
      <alignment horizontal="right"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168" fontId="21" fillId="0" borderId="5" xfId="1" applyNumberFormat="1" applyFont="1" applyBorder="1" applyAlignment="1">
      <alignment horizontal="center" vertical="center"/>
    </xf>
    <xf numFmtId="43" fontId="4" fillId="0" borderId="5" xfId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4" fontId="21" fillId="0" borderId="5" xfId="5" applyNumberFormat="1" applyFont="1" applyBorder="1" applyAlignment="1">
      <alignment horizontal="right" vertical="center"/>
    </xf>
    <xf numFmtId="0" fontId="21" fillId="0" borderId="5" xfId="0" applyNumberFormat="1" applyFont="1" applyBorder="1" applyAlignment="1">
      <alignment horizontal="left" vertical="center"/>
    </xf>
    <xf numFmtId="0" fontId="21" fillId="0" borderId="5" xfId="3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6" borderId="10" xfId="0" applyFont="1" applyFill="1" applyBorder="1" applyAlignment="1">
      <alignment horizontal="left" vertical="center" wrapText="1"/>
    </xf>
    <xf numFmtId="0" fontId="5" fillId="6" borderId="11" xfId="0" applyFont="1" applyFill="1" applyBorder="1" applyAlignment="1">
      <alignment horizontal="left" vertical="center" wrapText="1"/>
    </xf>
    <xf numFmtId="0" fontId="5" fillId="6" borderId="1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/>
    </xf>
    <xf numFmtId="0" fontId="21" fillId="0" borderId="10" xfId="0" applyFont="1" applyBorder="1" applyAlignment="1">
      <alignment horizontal="left"/>
    </xf>
    <xf numFmtId="0" fontId="21" fillId="0" borderId="11" xfId="0" applyFont="1" applyBorder="1" applyAlignment="1">
      <alignment horizontal="left"/>
    </xf>
    <xf numFmtId="0" fontId="21" fillId="0" borderId="30" xfId="0" applyFont="1" applyBorder="1" applyAlignment="1">
      <alignment horizontal="left"/>
    </xf>
    <xf numFmtId="0" fontId="21" fillId="0" borderId="5" xfId="0" applyFont="1" applyBorder="1" applyAlignment="1">
      <alignment horizontal="center"/>
    </xf>
    <xf numFmtId="43" fontId="21" fillId="0" borderId="5" xfId="1" applyFont="1" applyBorder="1" applyAlignment="1">
      <alignment horizontal="center"/>
    </xf>
    <xf numFmtId="43" fontId="21" fillId="0" borderId="5" xfId="1" applyFont="1" applyBorder="1" applyAlignment="1">
      <alignment horizontal="right"/>
    </xf>
    <xf numFmtId="0" fontId="21" fillId="0" borderId="5" xfId="5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1" fillId="0" borderId="5" xfId="3" applyFont="1" applyBorder="1" applyAlignment="1">
      <alignment horizontal="left"/>
    </xf>
    <xf numFmtId="0" fontId="21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left" wrapText="1"/>
    </xf>
    <xf numFmtId="0" fontId="21" fillId="0" borderId="5" xfId="0" applyFont="1" applyBorder="1" applyAlignment="1">
      <alignment horizontal="right"/>
    </xf>
    <xf numFmtId="0" fontId="4" fillId="0" borderId="2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43" fontId="4" fillId="0" borderId="6" xfId="1" applyFont="1" applyFill="1" applyBorder="1" applyAlignment="1">
      <alignment horizontal="center" vertical="center"/>
    </xf>
    <xf numFmtId="10" fontId="14" fillId="0" borderId="5" xfId="2" applyNumberFormat="1" applyFont="1" applyBorder="1" applyAlignment="1">
      <alignment horizontal="center" vertical="center"/>
    </xf>
    <xf numFmtId="10" fontId="5" fillId="0" borderId="4" xfId="2" applyNumberFormat="1" applyFont="1" applyFill="1" applyBorder="1" applyAlignment="1">
      <alignment horizontal="center" vertical="center"/>
    </xf>
    <xf numFmtId="10" fontId="5" fillId="0" borderId="5" xfId="2" applyNumberFormat="1" applyFont="1" applyFill="1" applyBorder="1" applyAlignment="1">
      <alignment horizontal="center" vertical="center"/>
    </xf>
  </cellXfs>
  <cellStyles count="6">
    <cellStyle name="Normal" xfId="0" builtinId="0"/>
    <cellStyle name="Normal 2" xfId="3"/>
    <cellStyle name="Normal 3" xfId="5"/>
    <cellStyle name="Porcentagem" xfId="2" builtinId="5"/>
    <cellStyle name="Vírgula" xfId="1" builtinId="3"/>
    <cellStyle name="Vírgula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EONAR~1/AppData/Local/Temp/Rar$DIa10940.39269/Cobertura%20ICT_planilha_orcamentaria_cronograma%20-%2021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anilha%20em%20Cobertura%20ICT%2017.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Planilha Orçamentaria 2"/>
      <sheetName val="Memória de Cálculo 2"/>
      <sheetName val="Memoria de Calculo"/>
      <sheetName val="planilha de custo analitica 2"/>
      <sheetName val="Cronograma"/>
      <sheetName val="BDI"/>
      <sheetName val="BDI Diamantina"/>
      <sheetName val="COTAÇÃ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5">
          <cell r="D35">
            <v>0.2682959984764941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Planilha Orçamentaria 2"/>
      <sheetName val="Memória de Cálculo 2"/>
      <sheetName val="Memoria de Calculo"/>
      <sheetName val="planilha de custo analitica 2"/>
      <sheetName val="Cronograma"/>
      <sheetName val="BDI"/>
      <sheetName val="BDI Diamantina"/>
      <sheetName val="COTAÇÃO"/>
    </sheetNames>
    <sheetDataSet>
      <sheetData sheetId="0">
        <row r="10">
          <cell r="A10">
            <v>1</v>
          </cell>
        </row>
        <row r="11">
          <cell r="A11" t="str">
            <v>1.1</v>
          </cell>
        </row>
        <row r="13">
          <cell r="A13" t="str">
            <v>2.</v>
          </cell>
        </row>
        <row r="14">
          <cell r="A14" t="str">
            <v>2.1</v>
          </cell>
        </row>
      </sheetData>
      <sheetData sheetId="1">
        <row r="15">
          <cell r="F15">
            <v>7073.68</v>
          </cell>
        </row>
        <row r="16">
          <cell r="F16">
            <v>4579.57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16" zoomScaleNormal="100" workbookViewId="0">
      <selection activeCell="I26" sqref="I26"/>
    </sheetView>
  </sheetViews>
  <sheetFormatPr defaultRowHeight="12.75" x14ac:dyDescent="0.2"/>
  <cols>
    <col min="1" max="1" width="7.85546875" style="31" customWidth="1"/>
    <col min="2" max="2" width="15.140625" style="31" customWidth="1"/>
    <col min="3" max="3" width="71.28515625" style="33" customWidth="1"/>
    <col min="4" max="4" width="10" style="34" customWidth="1"/>
    <col min="5" max="5" width="8.42578125" style="31" customWidth="1"/>
    <col min="6" max="6" width="12.28515625" style="35" customWidth="1"/>
    <col min="7" max="7" width="13.7109375" style="35" customWidth="1"/>
    <col min="8" max="8" width="15" style="139" customWidth="1"/>
    <col min="9" max="16384" width="9.140625" style="31"/>
  </cols>
  <sheetData>
    <row r="1" spans="1:8" s="38" customFormat="1" ht="15.75" x14ac:dyDescent="0.25">
      <c r="A1" s="163" t="s">
        <v>0</v>
      </c>
      <c r="B1" s="164"/>
      <c r="C1" s="164"/>
      <c r="D1" s="164"/>
      <c r="E1" s="164"/>
      <c r="F1" s="164"/>
      <c r="G1" s="164"/>
      <c r="H1" s="165"/>
    </row>
    <row r="2" spans="1:8" s="38" customFormat="1" ht="16.5" thickBot="1" x14ac:dyDescent="0.3">
      <c r="A2" s="176" t="s">
        <v>1</v>
      </c>
      <c r="B2" s="177"/>
      <c r="C2" s="177"/>
      <c r="D2" s="177"/>
      <c r="E2" s="177"/>
      <c r="F2" s="178"/>
      <c r="G2" s="179" t="s">
        <v>95</v>
      </c>
      <c r="H2" s="180"/>
    </row>
    <row r="3" spans="1:8" s="37" customFormat="1" ht="15" x14ac:dyDescent="0.25">
      <c r="A3" s="166" t="s">
        <v>2</v>
      </c>
      <c r="B3" s="168" t="s">
        <v>3</v>
      </c>
      <c r="C3" s="168"/>
      <c r="D3" s="168"/>
      <c r="E3" s="169"/>
      <c r="F3" s="172" t="s">
        <v>4</v>
      </c>
      <c r="G3" s="174">
        <f>'[1]BDI Diamantina'!D35</f>
        <v>0.2682959984764941</v>
      </c>
      <c r="H3" s="103" t="s">
        <v>93</v>
      </c>
    </row>
    <row r="4" spans="1:8" s="37" customFormat="1" ht="15.75" thickBot="1" x14ac:dyDescent="0.3">
      <c r="A4" s="167"/>
      <c r="B4" s="170"/>
      <c r="C4" s="170"/>
      <c r="D4" s="170"/>
      <c r="E4" s="171"/>
      <c r="F4" s="173"/>
      <c r="G4" s="175"/>
      <c r="H4" s="104" t="s">
        <v>55</v>
      </c>
    </row>
    <row r="5" spans="1:8" x14ac:dyDescent="0.2">
      <c r="A5" s="152" t="s">
        <v>114</v>
      </c>
      <c r="B5" s="153"/>
      <c r="C5" s="153"/>
      <c r="D5" s="153"/>
      <c r="E5" s="153"/>
      <c r="F5" s="154"/>
      <c r="G5" s="154"/>
      <c r="H5" s="155"/>
    </row>
    <row r="6" spans="1:8" ht="25.5" x14ac:dyDescent="0.2">
      <c r="A6" s="1" t="s">
        <v>5</v>
      </c>
      <c r="B6" s="2" t="s">
        <v>6</v>
      </c>
      <c r="C6" s="2" t="s">
        <v>7</v>
      </c>
      <c r="D6" s="19" t="s">
        <v>8</v>
      </c>
      <c r="E6" s="3" t="s">
        <v>9</v>
      </c>
      <c r="F6" s="24" t="s">
        <v>10</v>
      </c>
      <c r="G6" s="24" t="s">
        <v>11</v>
      </c>
      <c r="H6" s="25" t="s">
        <v>12</v>
      </c>
    </row>
    <row r="7" spans="1:8" x14ac:dyDescent="0.2">
      <c r="A7" s="4">
        <v>1</v>
      </c>
      <c r="B7" s="5"/>
      <c r="C7" s="156" t="s">
        <v>13</v>
      </c>
      <c r="D7" s="157"/>
      <c r="E7" s="157"/>
      <c r="F7" s="157"/>
      <c r="G7" s="157"/>
      <c r="H7" s="158"/>
    </row>
    <row r="8" spans="1:8" ht="25.5" x14ac:dyDescent="0.2">
      <c r="A8" s="6" t="s">
        <v>14</v>
      </c>
      <c r="B8" s="16" t="s">
        <v>15</v>
      </c>
      <c r="C8" s="7" t="s">
        <v>48</v>
      </c>
      <c r="D8" s="20">
        <v>0.5</v>
      </c>
      <c r="E8" s="8" t="s">
        <v>16</v>
      </c>
      <c r="F8" s="26"/>
      <c r="G8" s="26">
        <f>H16+H21+H27+H31</f>
        <v>200565.15000000002</v>
      </c>
      <c r="H8" s="131">
        <f>ROUND(G8*D8%,2)</f>
        <v>1002.83</v>
      </c>
    </row>
    <row r="9" spans="1:8" x14ac:dyDescent="0.2">
      <c r="A9" s="159" t="s">
        <v>94</v>
      </c>
      <c r="B9" s="160"/>
      <c r="C9" s="160"/>
      <c r="D9" s="160"/>
      <c r="E9" s="160"/>
      <c r="F9" s="160"/>
      <c r="G9" s="160"/>
      <c r="H9" s="130">
        <f>SUM(H8:H8)</f>
        <v>1002.83</v>
      </c>
    </row>
    <row r="10" spans="1:8" x14ac:dyDescent="0.2">
      <c r="A10" s="100"/>
      <c r="B10" s="98"/>
      <c r="C10" s="98"/>
      <c r="D10" s="98"/>
      <c r="E10" s="98"/>
      <c r="F10" s="98"/>
      <c r="G10" s="98"/>
      <c r="H10" s="132"/>
    </row>
    <row r="11" spans="1:8" x14ac:dyDescent="0.2">
      <c r="A11" s="4" t="s">
        <v>17</v>
      </c>
      <c r="B11" s="5"/>
      <c r="C11" s="161" t="s">
        <v>18</v>
      </c>
      <c r="D11" s="161"/>
      <c r="E11" s="161"/>
      <c r="F11" s="161"/>
      <c r="G11" s="161"/>
      <c r="H11" s="162"/>
    </row>
    <row r="12" spans="1:8" ht="51" x14ac:dyDescent="0.2">
      <c r="A12" s="6" t="s">
        <v>19</v>
      </c>
      <c r="B12" s="32" t="s">
        <v>20</v>
      </c>
      <c r="C12" s="9" t="s">
        <v>21</v>
      </c>
      <c r="D12" s="20">
        <v>1</v>
      </c>
      <c r="E12" s="8" t="s">
        <v>46</v>
      </c>
      <c r="F12" s="27">
        <v>1099.6199999999999</v>
      </c>
      <c r="G12" s="28">
        <f>ROUND((F12+(F12*$G$3)),2)</f>
        <v>1394.64</v>
      </c>
      <c r="H12" s="133">
        <f>ROUND(G12*D12,2)</f>
        <v>1394.64</v>
      </c>
    </row>
    <row r="13" spans="1:8" x14ac:dyDescent="0.2">
      <c r="A13" s="6" t="s">
        <v>22</v>
      </c>
      <c r="B13" s="16">
        <v>93572</v>
      </c>
      <c r="C13" s="7" t="s">
        <v>23</v>
      </c>
      <c r="D13" s="20">
        <v>2</v>
      </c>
      <c r="E13" s="8" t="s">
        <v>24</v>
      </c>
      <c r="F13" s="26">
        <v>6334.41</v>
      </c>
      <c r="G13" s="28">
        <f t="shared" ref="G13:G15" si="0">ROUND((F13+(F13*$G$3)),2)</f>
        <v>8033.91</v>
      </c>
      <c r="H13" s="133">
        <f t="shared" ref="H13:H15" si="1">ROUND(G13*D13,2)</f>
        <v>16067.82</v>
      </c>
    </row>
    <row r="14" spans="1:8" ht="25.5" x14ac:dyDescent="0.2">
      <c r="A14" s="6" t="s">
        <v>25</v>
      </c>
      <c r="B14" s="16">
        <v>100321</v>
      </c>
      <c r="C14" s="7" t="s">
        <v>26</v>
      </c>
      <c r="D14" s="20">
        <v>2</v>
      </c>
      <c r="E14" s="8" t="s">
        <v>24</v>
      </c>
      <c r="F14" s="26">
        <v>4352.03</v>
      </c>
      <c r="G14" s="28">
        <f t="shared" si="0"/>
        <v>5519.66</v>
      </c>
      <c r="H14" s="133">
        <f t="shared" si="1"/>
        <v>11039.32</v>
      </c>
    </row>
    <row r="15" spans="1:8" ht="25.5" x14ac:dyDescent="0.2">
      <c r="A15" s="6" t="s">
        <v>27</v>
      </c>
      <c r="B15" s="32" t="s">
        <v>28</v>
      </c>
      <c r="C15" s="9" t="s">
        <v>49</v>
      </c>
      <c r="D15" s="20">
        <f>2*16</f>
        <v>32</v>
      </c>
      <c r="E15" s="8" t="s">
        <v>39</v>
      </c>
      <c r="F15" s="27">
        <v>14.89</v>
      </c>
      <c r="G15" s="28">
        <f t="shared" si="0"/>
        <v>18.88</v>
      </c>
      <c r="H15" s="133">
        <f t="shared" si="1"/>
        <v>604.16</v>
      </c>
    </row>
    <row r="16" spans="1:8" x14ac:dyDescent="0.2">
      <c r="A16" s="142" t="s">
        <v>94</v>
      </c>
      <c r="B16" s="143"/>
      <c r="C16" s="143"/>
      <c r="D16" s="143"/>
      <c r="E16" s="143"/>
      <c r="F16" s="143"/>
      <c r="G16" s="143"/>
      <c r="H16" s="134">
        <f>SUM(H12:H15)</f>
        <v>29105.94</v>
      </c>
    </row>
    <row r="17" spans="1:8" x14ac:dyDescent="0.2">
      <c r="A17" s="101"/>
      <c r="B17" s="95"/>
      <c r="C17" s="95"/>
      <c r="D17" s="95"/>
      <c r="E17" s="95"/>
      <c r="F17" s="95"/>
      <c r="G17" s="95"/>
      <c r="H17" s="135"/>
    </row>
    <row r="18" spans="1:8" x14ac:dyDescent="0.2">
      <c r="A18" s="96" t="s">
        <v>29</v>
      </c>
      <c r="B18" s="97"/>
      <c r="C18" s="144" t="s">
        <v>30</v>
      </c>
      <c r="D18" s="145"/>
      <c r="E18" s="145"/>
      <c r="F18" s="145"/>
      <c r="G18" s="145"/>
      <c r="H18" s="146"/>
    </row>
    <row r="19" spans="1:8" ht="38.25" x14ac:dyDescent="0.2">
      <c r="A19" s="6" t="s">
        <v>31</v>
      </c>
      <c r="B19" s="8">
        <v>100775</v>
      </c>
      <c r="C19" s="10" t="s">
        <v>50</v>
      </c>
      <c r="D19" s="20">
        <v>4326</v>
      </c>
      <c r="E19" s="8" t="s">
        <v>32</v>
      </c>
      <c r="F19" s="27">
        <v>12.3</v>
      </c>
      <c r="G19" s="28">
        <f t="shared" ref="G19:G20" si="2">ROUND((F19+(F19*$G$3)),2)</f>
        <v>15.6</v>
      </c>
      <c r="H19" s="133">
        <f>ROUND(G19*D19,2)</f>
        <v>67485.600000000006</v>
      </c>
    </row>
    <row r="20" spans="1:8" x14ac:dyDescent="0.2">
      <c r="A20" s="6" t="s">
        <v>33</v>
      </c>
      <c r="B20" s="8" t="s">
        <v>34</v>
      </c>
      <c r="C20" s="9" t="s">
        <v>35</v>
      </c>
      <c r="D20" s="21">
        <f>230*2</f>
        <v>460</v>
      </c>
      <c r="E20" s="8" t="s">
        <v>47</v>
      </c>
      <c r="F20" s="27">
        <v>114.69</v>
      </c>
      <c r="G20" s="28">
        <f t="shared" si="2"/>
        <v>145.46</v>
      </c>
      <c r="H20" s="133">
        <f>ROUND(G20*D20,2)</f>
        <v>66911.600000000006</v>
      </c>
    </row>
    <row r="21" spans="1:8" x14ac:dyDescent="0.2">
      <c r="A21" s="142" t="s">
        <v>94</v>
      </c>
      <c r="B21" s="143"/>
      <c r="C21" s="143"/>
      <c r="D21" s="143"/>
      <c r="E21" s="143"/>
      <c r="F21" s="143"/>
      <c r="G21" s="143"/>
      <c r="H21" s="134">
        <f>SUM(H19:H20)</f>
        <v>134397.20000000001</v>
      </c>
    </row>
    <row r="22" spans="1:8" x14ac:dyDescent="0.2">
      <c r="A22" s="101"/>
      <c r="B22" s="95"/>
      <c r="C22" s="95"/>
      <c r="D22" s="95"/>
      <c r="E22" s="95"/>
      <c r="F22" s="95"/>
      <c r="G22" s="95"/>
      <c r="H22" s="135"/>
    </row>
    <row r="23" spans="1:8" x14ac:dyDescent="0.2">
      <c r="A23" s="96" t="s">
        <v>36</v>
      </c>
      <c r="B23" s="97"/>
      <c r="C23" s="144" t="s">
        <v>37</v>
      </c>
      <c r="D23" s="145"/>
      <c r="E23" s="145"/>
      <c r="F23" s="145"/>
      <c r="G23" s="145"/>
      <c r="H23" s="146"/>
    </row>
    <row r="24" spans="1:8" ht="25.5" x14ac:dyDescent="0.2">
      <c r="A24" s="11" t="s">
        <v>38</v>
      </c>
      <c r="B24" s="13">
        <v>94228</v>
      </c>
      <c r="C24" s="12" t="s">
        <v>51</v>
      </c>
      <c r="D24" s="22">
        <v>116.3</v>
      </c>
      <c r="E24" s="13" t="s">
        <v>39</v>
      </c>
      <c r="F24" s="29">
        <v>109.19</v>
      </c>
      <c r="G24" s="28">
        <f t="shared" ref="G24:G26" si="3">ROUND((F24+(F24*$G$3)),2)</f>
        <v>138.49</v>
      </c>
      <c r="H24" s="133">
        <f>ROUND(G24*D24,2)</f>
        <v>16106.39</v>
      </c>
    </row>
    <row r="25" spans="1:8" ht="25.5" x14ac:dyDescent="0.2">
      <c r="A25" s="14" t="s">
        <v>40</v>
      </c>
      <c r="B25" s="16">
        <v>94231</v>
      </c>
      <c r="C25" s="15" t="s">
        <v>52</v>
      </c>
      <c r="D25" s="23">
        <v>126.3</v>
      </c>
      <c r="E25" s="16" t="s">
        <v>39</v>
      </c>
      <c r="F25" s="30">
        <v>61.84</v>
      </c>
      <c r="G25" s="28">
        <f t="shared" si="3"/>
        <v>78.430000000000007</v>
      </c>
      <c r="H25" s="133">
        <f t="shared" ref="H25:H26" si="4">ROUND(G25*D25,2)</f>
        <v>9905.7099999999991</v>
      </c>
    </row>
    <row r="26" spans="1:8" ht="38.25" x14ac:dyDescent="0.2">
      <c r="A26" s="14" t="s">
        <v>41</v>
      </c>
      <c r="B26" s="16">
        <v>91790</v>
      </c>
      <c r="C26" s="15" t="s">
        <v>53</v>
      </c>
      <c r="D26" s="23">
        <v>24</v>
      </c>
      <c r="E26" s="16" t="s">
        <v>39</v>
      </c>
      <c r="F26" s="30">
        <v>72.59</v>
      </c>
      <c r="G26" s="28">
        <f t="shared" si="3"/>
        <v>92.07</v>
      </c>
      <c r="H26" s="133">
        <f t="shared" si="4"/>
        <v>2209.6799999999998</v>
      </c>
    </row>
    <row r="27" spans="1:8" x14ac:dyDescent="0.2">
      <c r="A27" s="142" t="s">
        <v>94</v>
      </c>
      <c r="B27" s="143"/>
      <c r="C27" s="143"/>
      <c r="D27" s="143"/>
      <c r="E27" s="143"/>
      <c r="F27" s="143"/>
      <c r="G27" s="143"/>
      <c r="H27" s="134">
        <f>SUM(H24:H26)</f>
        <v>28221.78</v>
      </c>
    </row>
    <row r="28" spans="1:8" x14ac:dyDescent="0.2">
      <c r="A28" s="101"/>
      <c r="B28" s="95"/>
      <c r="C28" s="95"/>
      <c r="D28" s="95"/>
      <c r="E28" s="95"/>
      <c r="F28" s="95"/>
      <c r="G28" s="95"/>
      <c r="H28" s="135"/>
    </row>
    <row r="29" spans="1:8" x14ac:dyDescent="0.2">
      <c r="A29" s="96" t="s">
        <v>42</v>
      </c>
      <c r="B29" s="97"/>
      <c r="C29" s="144" t="s">
        <v>43</v>
      </c>
      <c r="D29" s="145"/>
      <c r="E29" s="145"/>
      <c r="F29" s="145"/>
      <c r="G29" s="145"/>
      <c r="H29" s="146"/>
    </row>
    <row r="30" spans="1:8" ht="33" customHeight="1" x14ac:dyDescent="0.2">
      <c r="A30" s="17" t="s">
        <v>44</v>
      </c>
      <c r="B30" s="16">
        <v>100725</v>
      </c>
      <c r="C30" s="18" t="s">
        <v>54</v>
      </c>
      <c r="D30" s="23">
        <v>376.34</v>
      </c>
      <c r="E30" s="16" t="s">
        <v>47</v>
      </c>
      <c r="F30" s="30">
        <v>18.52</v>
      </c>
      <c r="G30" s="28">
        <f t="shared" ref="G30" si="5">ROUND((F30+(F30*$G$3)),2)</f>
        <v>23.49</v>
      </c>
      <c r="H30" s="133">
        <f t="shared" ref="H30" si="6">ROUND(G30*D30,2)</f>
        <v>8840.23</v>
      </c>
    </row>
    <row r="31" spans="1:8" x14ac:dyDescent="0.2">
      <c r="A31" s="147" t="s">
        <v>94</v>
      </c>
      <c r="B31" s="148"/>
      <c r="C31" s="148"/>
      <c r="D31" s="148"/>
      <c r="E31" s="148"/>
      <c r="F31" s="148"/>
      <c r="G31" s="148"/>
      <c r="H31" s="136">
        <f>SUM(H30:H30)</f>
        <v>8840.23</v>
      </c>
    </row>
    <row r="32" spans="1:8" x14ac:dyDescent="0.2">
      <c r="A32" s="102"/>
      <c r="B32" s="99"/>
      <c r="C32" s="99"/>
      <c r="D32" s="99"/>
      <c r="E32" s="99"/>
      <c r="F32" s="99"/>
      <c r="G32" s="99"/>
      <c r="H32" s="137"/>
    </row>
    <row r="33" spans="1:8" ht="13.5" thickBot="1" x14ac:dyDescent="0.25">
      <c r="A33" s="149" t="s">
        <v>45</v>
      </c>
      <c r="B33" s="150"/>
      <c r="C33" s="150"/>
      <c r="D33" s="150"/>
      <c r="E33" s="150"/>
      <c r="F33" s="150"/>
      <c r="G33" s="151"/>
      <c r="H33" s="141">
        <f>H31+H27+H21+H16+H9</f>
        <v>201567.98</v>
      </c>
    </row>
    <row r="35" spans="1:8" x14ac:dyDescent="0.2">
      <c r="A35" s="31" t="s">
        <v>56</v>
      </c>
      <c r="G35" s="36"/>
      <c r="H35" s="140"/>
    </row>
    <row r="36" spans="1:8" x14ac:dyDescent="0.2">
      <c r="A36" s="31" t="s">
        <v>101</v>
      </c>
    </row>
  </sheetData>
  <mergeCells count="19">
    <mergeCell ref="A1:H1"/>
    <mergeCell ref="A3:A4"/>
    <mergeCell ref="B3:E4"/>
    <mergeCell ref="F3:F4"/>
    <mergeCell ref="G3:G4"/>
    <mergeCell ref="A2:F2"/>
    <mergeCell ref="G2:H2"/>
    <mergeCell ref="A33:G33"/>
    <mergeCell ref="A5:H5"/>
    <mergeCell ref="C7:H7"/>
    <mergeCell ref="A9:G9"/>
    <mergeCell ref="C11:H11"/>
    <mergeCell ref="A16:G16"/>
    <mergeCell ref="C18:H18"/>
    <mergeCell ref="A21:G21"/>
    <mergeCell ref="C23:H23"/>
    <mergeCell ref="A27:G27"/>
    <mergeCell ref="C29:H29"/>
    <mergeCell ref="A31:G31"/>
  </mergeCells>
  <printOptions horizontalCentered="1"/>
  <pageMargins left="0.19685039370078741" right="0.19685039370078741" top="0.78740157480314965" bottom="0.59055118110236227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Normal="100" workbookViewId="0">
      <selection activeCell="H8" sqref="H8"/>
    </sheetView>
  </sheetViews>
  <sheetFormatPr defaultRowHeight="12.75" x14ac:dyDescent="0.2"/>
  <cols>
    <col min="1" max="1" width="7.85546875" style="31" customWidth="1"/>
    <col min="2" max="2" width="15.140625" style="31" customWidth="1"/>
    <col min="3" max="3" width="71.28515625" style="33" customWidth="1"/>
    <col min="4" max="4" width="10" style="34" customWidth="1"/>
    <col min="5" max="5" width="8.42578125" style="31" customWidth="1"/>
    <col min="6" max="6" width="13" style="35" customWidth="1"/>
    <col min="7" max="7" width="12.7109375" style="35" customWidth="1"/>
    <col min="8" max="8" width="15" style="139" customWidth="1"/>
    <col min="9" max="16384" width="9.140625" style="31"/>
  </cols>
  <sheetData>
    <row r="1" spans="1:8" s="38" customFormat="1" ht="15.75" x14ac:dyDescent="0.25">
      <c r="A1" s="163" t="s">
        <v>0</v>
      </c>
      <c r="B1" s="164"/>
      <c r="C1" s="164"/>
      <c r="D1" s="164"/>
      <c r="E1" s="164"/>
      <c r="F1" s="164"/>
      <c r="G1" s="164"/>
      <c r="H1" s="165"/>
    </row>
    <row r="2" spans="1:8" s="38" customFormat="1" ht="30.75" customHeight="1" thickBot="1" x14ac:dyDescent="0.3">
      <c r="A2" s="176" t="s">
        <v>1</v>
      </c>
      <c r="B2" s="177"/>
      <c r="C2" s="177"/>
      <c r="D2" s="177"/>
      <c r="E2" s="177"/>
      <c r="F2" s="178"/>
      <c r="G2" s="184" t="s">
        <v>96</v>
      </c>
      <c r="H2" s="185"/>
    </row>
    <row r="3" spans="1:8" s="37" customFormat="1" ht="15" x14ac:dyDescent="0.25">
      <c r="A3" s="166" t="s">
        <v>2</v>
      </c>
      <c r="B3" s="168" t="s">
        <v>3</v>
      </c>
      <c r="C3" s="168"/>
      <c r="D3" s="168"/>
      <c r="E3" s="169"/>
      <c r="F3" s="172" t="s">
        <v>4</v>
      </c>
      <c r="G3" s="174">
        <v>0.20649999999999999</v>
      </c>
      <c r="H3" s="103" t="s">
        <v>93</v>
      </c>
    </row>
    <row r="4" spans="1:8" s="37" customFormat="1" ht="15.75" thickBot="1" x14ac:dyDescent="0.3">
      <c r="A4" s="167"/>
      <c r="B4" s="170"/>
      <c r="C4" s="170"/>
      <c r="D4" s="170"/>
      <c r="E4" s="171"/>
      <c r="F4" s="173"/>
      <c r="G4" s="175"/>
      <c r="H4" s="104" t="s">
        <v>55</v>
      </c>
    </row>
    <row r="5" spans="1:8" x14ac:dyDescent="0.2">
      <c r="A5" s="152" t="s">
        <v>114</v>
      </c>
      <c r="B5" s="153"/>
      <c r="C5" s="153"/>
      <c r="D5" s="153"/>
      <c r="E5" s="153"/>
      <c r="F5" s="154"/>
      <c r="G5" s="154"/>
      <c r="H5" s="155"/>
    </row>
    <row r="6" spans="1:8" ht="25.5" x14ac:dyDescent="0.2">
      <c r="A6" s="1" t="s">
        <v>5</v>
      </c>
      <c r="B6" s="2" t="s">
        <v>6</v>
      </c>
      <c r="C6" s="2" t="s">
        <v>7</v>
      </c>
      <c r="D6" s="19" t="s">
        <v>8</v>
      </c>
      <c r="E6" s="3" t="s">
        <v>9</v>
      </c>
      <c r="F6" s="24" t="s">
        <v>10</v>
      </c>
      <c r="G6" s="24" t="s">
        <v>11</v>
      </c>
      <c r="H6" s="25" t="s">
        <v>12</v>
      </c>
    </row>
    <row r="7" spans="1:8" x14ac:dyDescent="0.2">
      <c r="A7" s="4">
        <v>1</v>
      </c>
      <c r="B7" s="5"/>
      <c r="C7" s="156" t="s">
        <v>13</v>
      </c>
      <c r="D7" s="157"/>
      <c r="E7" s="157"/>
      <c r="F7" s="157"/>
      <c r="G7" s="157"/>
      <c r="H7" s="158"/>
    </row>
    <row r="8" spans="1:8" ht="25.5" x14ac:dyDescent="0.2">
      <c r="A8" s="6" t="s">
        <v>14</v>
      </c>
      <c r="B8" s="16" t="s">
        <v>15</v>
      </c>
      <c r="C8" s="7" t="s">
        <v>48</v>
      </c>
      <c r="D8" s="20">
        <v>0.5</v>
      </c>
      <c r="E8" s="8" t="s">
        <v>16</v>
      </c>
      <c r="F8" s="26"/>
      <c r="G8" s="26">
        <f>H16+H21+H27+H31</f>
        <v>196916.66</v>
      </c>
      <c r="H8" s="131">
        <f>ROUND(G8*D8%,2)</f>
        <v>984.58</v>
      </c>
    </row>
    <row r="9" spans="1:8" x14ac:dyDescent="0.2">
      <c r="A9" s="159" t="s">
        <v>94</v>
      </c>
      <c r="B9" s="160"/>
      <c r="C9" s="160"/>
      <c r="D9" s="160"/>
      <c r="E9" s="160"/>
      <c r="F9" s="160"/>
      <c r="G9" s="160"/>
      <c r="H9" s="130">
        <f>SUM(H8:H8)</f>
        <v>984.58</v>
      </c>
    </row>
    <row r="10" spans="1:8" x14ac:dyDescent="0.2">
      <c r="A10" s="100"/>
      <c r="B10" s="98"/>
      <c r="C10" s="98"/>
      <c r="D10" s="98"/>
      <c r="E10" s="98"/>
      <c r="F10" s="98"/>
      <c r="G10" s="98"/>
      <c r="H10" s="132"/>
    </row>
    <row r="11" spans="1:8" x14ac:dyDescent="0.2">
      <c r="A11" s="4" t="s">
        <v>17</v>
      </c>
      <c r="B11" s="5"/>
      <c r="C11" s="161" t="s">
        <v>18</v>
      </c>
      <c r="D11" s="161"/>
      <c r="E11" s="161"/>
      <c r="F11" s="161"/>
      <c r="G11" s="161"/>
      <c r="H11" s="162"/>
    </row>
    <row r="12" spans="1:8" ht="51" x14ac:dyDescent="0.2">
      <c r="A12" s="6" t="s">
        <v>19</v>
      </c>
      <c r="B12" s="32" t="s">
        <v>20</v>
      </c>
      <c r="C12" s="9" t="s">
        <v>21</v>
      </c>
      <c r="D12" s="20">
        <v>1</v>
      </c>
      <c r="E12" s="8" t="s">
        <v>46</v>
      </c>
      <c r="F12" s="27">
        <v>1121.47</v>
      </c>
      <c r="G12" s="28">
        <f>ROUND((F12+(F12*$G$3)),2)</f>
        <v>1353.05</v>
      </c>
      <c r="H12" s="133">
        <f>ROUND(G12*D12,2)</f>
        <v>1353.05</v>
      </c>
    </row>
    <row r="13" spans="1:8" x14ac:dyDescent="0.2">
      <c r="A13" s="6" t="s">
        <v>22</v>
      </c>
      <c r="B13" s="16">
        <v>93572</v>
      </c>
      <c r="C13" s="7" t="s">
        <v>23</v>
      </c>
      <c r="D13" s="20">
        <v>2</v>
      </c>
      <c r="E13" s="8" t="s">
        <v>24</v>
      </c>
      <c r="F13" s="26">
        <v>7279.43</v>
      </c>
      <c r="G13" s="28">
        <f t="shared" ref="G13:G15" si="0">ROUND((F13+(F13*$G$3)),2)</f>
        <v>8782.6299999999992</v>
      </c>
      <c r="H13" s="133">
        <f t="shared" ref="H13:H15" si="1">ROUND(G13*D13,2)</f>
        <v>17565.259999999998</v>
      </c>
    </row>
    <row r="14" spans="1:8" ht="25.5" x14ac:dyDescent="0.2">
      <c r="A14" s="6" t="s">
        <v>25</v>
      </c>
      <c r="B14" s="16">
        <v>100321</v>
      </c>
      <c r="C14" s="7" t="s">
        <v>26</v>
      </c>
      <c r="D14" s="20">
        <v>2</v>
      </c>
      <c r="E14" s="8" t="s">
        <v>24</v>
      </c>
      <c r="F14" s="26">
        <v>4998.08</v>
      </c>
      <c r="G14" s="28">
        <f t="shared" si="0"/>
        <v>6030.18</v>
      </c>
      <c r="H14" s="133">
        <f t="shared" si="1"/>
        <v>12060.36</v>
      </c>
    </row>
    <row r="15" spans="1:8" ht="25.5" x14ac:dyDescent="0.2">
      <c r="A15" s="6" t="s">
        <v>27</v>
      </c>
      <c r="B15" s="32" t="s">
        <v>28</v>
      </c>
      <c r="C15" s="9" t="s">
        <v>49</v>
      </c>
      <c r="D15" s="20">
        <f>2*16</f>
        <v>32</v>
      </c>
      <c r="E15" s="8" t="s">
        <v>39</v>
      </c>
      <c r="F15" s="27">
        <v>16.78</v>
      </c>
      <c r="G15" s="28">
        <f t="shared" si="0"/>
        <v>20.25</v>
      </c>
      <c r="H15" s="133">
        <f t="shared" si="1"/>
        <v>648</v>
      </c>
    </row>
    <row r="16" spans="1:8" x14ac:dyDescent="0.2">
      <c r="A16" s="142" t="s">
        <v>94</v>
      </c>
      <c r="B16" s="143"/>
      <c r="C16" s="143"/>
      <c r="D16" s="143"/>
      <c r="E16" s="143"/>
      <c r="F16" s="143"/>
      <c r="G16" s="143"/>
      <c r="H16" s="134">
        <f>SUM(H12:H15)</f>
        <v>31626.67</v>
      </c>
    </row>
    <row r="17" spans="1:8" x14ac:dyDescent="0.2">
      <c r="A17" s="101"/>
      <c r="B17" s="95"/>
      <c r="C17" s="95"/>
      <c r="D17" s="95"/>
      <c r="E17" s="95"/>
      <c r="F17" s="95"/>
      <c r="G17" s="95"/>
      <c r="H17" s="135"/>
    </row>
    <row r="18" spans="1:8" x14ac:dyDescent="0.2">
      <c r="A18" s="96" t="s">
        <v>29</v>
      </c>
      <c r="B18" s="97"/>
      <c r="C18" s="144" t="s">
        <v>30</v>
      </c>
      <c r="D18" s="145"/>
      <c r="E18" s="145"/>
      <c r="F18" s="145"/>
      <c r="G18" s="145"/>
      <c r="H18" s="146"/>
    </row>
    <row r="19" spans="1:8" ht="38.25" x14ac:dyDescent="0.2">
      <c r="A19" s="6" t="s">
        <v>31</v>
      </c>
      <c r="B19" s="8">
        <v>100775</v>
      </c>
      <c r="C19" s="10" t="s">
        <v>50</v>
      </c>
      <c r="D19" s="20">
        <v>4326</v>
      </c>
      <c r="E19" s="8" t="s">
        <v>32</v>
      </c>
      <c r="F19" s="27">
        <v>12.41</v>
      </c>
      <c r="G19" s="28">
        <f t="shared" ref="G19:G20" si="2">ROUND((F19+(F19*$G$3)),2)</f>
        <v>14.97</v>
      </c>
      <c r="H19" s="133">
        <f>ROUND(G19*D19,2)</f>
        <v>64760.22</v>
      </c>
    </row>
    <row r="20" spans="1:8" x14ac:dyDescent="0.2">
      <c r="A20" s="6" t="s">
        <v>33</v>
      </c>
      <c r="B20" s="8" t="s">
        <v>34</v>
      </c>
      <c r="C20" s="9" t="s">
        <v>35</v>
      </c>
      <c r="D20" s="21">
        <f>230*2</f>
        <v>460</v>
      </c>
      <c r="E20" s="8" t="s">
        <v>47</v>
      </c>
      <c r="F20" s="27">
        <v>115.92</v>
      </c>
      <c r="G20" s="28">
        <f t="shared" si="2"/>
        <v>139.86000000000001</v>
      </c>
      <c r="H20" s="133">
        <f>ROUND(G20*D20,2)</f>
        <v>64335.6</v>
      </c>
    </row>
    <row r="21" spans="1:8" x14ac:dyDescent="0.2">
      <c r="A21" s="142" t="s">
        <v>94</v>
      </c>
      <c r="B21" s="143"/>
      <c r="C21" s="143"/>
      <c r="D21" s="143"/>
      <c r="E21" s="143"/>
      <c r="F21" s="143"/>
      <c r="G21" s="143"/>
      <c r="H21" s="134">
        <f>SUM(H19:H20)</f>
        <v>129095.82</v>
      </c>
    </row>
    <row r="22" spans="1:8" x14ac:dyDescent="0.2">
      <c r="A22" s="101"/>
      <c r="B22" s="95"/>
      <c r="C22" s="95"/>
      <c r="D22" s="95"/>
      <c r="E22" s="95"/>
      <c r="F22" s="95"/>
      <c r="G22" s="95"/>
      <c r="H22" s="135"/>
    </row>
    <row r="23" spans="1:8" x14ac:dyDescent="0.2">
      <c r="A23" s="96" t="s">
        <v>36</v>
      </c>
      <c r="B23" s="97"/>
      <c r="C23" s="144" t="s">
        <v>37</v>
      </c>
      <c r="D23" s="145"/>
      <c r="E23" s="145"/>
      <c r="F23" s="145"/>
      <c r="G23" s="145"/>
      <c r="H23" s="146"/>
    </row>
    <row r="24" spans="1:8" ht="25.5" x14ac:dyDescent="0.2">
      <c r="A24" s="11" t="s">
        <v>38</v>
      </c>
      <c r="B24" s="13">
        <v>94228</v>
      </c>
      <c r="C24" s="12" t="s">
        <v>51</v>
      </c>
      <c r="D24" s="22">
        <v>116.3</v>
      </c>
      <c r="E24" s="13" t="s">
        <v>39</v>
      </c>
      <c r="F24" s="29">
        <v>110.62</v>
      </c>
      <c r="G24" s="28">
        <f t="shared" ref="G24:G26" si="3">ROUND((F24+(F24*$G$3)),2)</f>
        <v>133.46</v>
      </c>
      <c r="H24" s="133">
        <f>ROUND(G24*D24,2)</f>
        <v>15521.4</v>
      </c>
    </row>
    <row r="25" spans="1:8" ht="25.5" x14ac:dyDescent="0.2">
      <c r="A25" s="14" t="s">
        <v>40</v>
      </c>
      <c r="B25" s="16">
        <v>94231</v>
      </c>
      <c r="C25" s="15" t="s">
        <v>52</v>
      </c>
      <c r="D25" s="23">
        <v>126.3</v>
      </c>
      <c r="E25" s="16" t="s">
        <v>39</v>
      </c>
      <c r="F25" s="30">
        <v>62.56</v>
      </c>
      <c r="G25" s="28">
        <f t="shared" si="3"/>
        <v>75.48</v>
      </c>
      <c r="H25" s="133">
        <f t="shared" ref="H25:H26" si="4">ROUND(G25*D25,2)</f>
        <v>9533.1200000000008</v>
      </c>
    </row>
    <row r="26" spans="1:8" ht="38.25" x14ac:dyDescent="0.2">
      <c r="A26" s="14" t="s">
        <v>41</v>
      </c>
      <c r="B26" s="16">
        <v>91790</v>
      </c>
      <c r="C26" s="15" t="s">
        <v>53</v>
      </c>
      <c r="D26" s="23">
        <v>24</v>
      </c>
      <c r="E26" s="16" t="s">
        <v>39</v>
      </c>
      <c r="F26" s="30">
        <v>74.08</v>
      </c>
      <c r="G26" s="28">
        <f t="shared" si="3"/>
        <v>89.38</v>
      </c>
      <c r="H26" s="133">
        <f t="shared" si="4"/>
        <v>2145.12</v>
      </c>
    </row>
    <row r="27" spans="1:8" x14ac:dyDescent="0.2">
      <c r="A27" s="142" t="s">
        <v>94</v>
      </c>
      <c r="B27" s="143"/>
      <c r="C27" s="143"/>
      <c r="D27" s="143"/>
      <c r="E27" s="143"/>
      <c r="F27" s="143"/>
      <c r="G27" s="143"/>
      <c r="H27" s="134">
        <f>SUM(H24:H26)</f>
        <v>27199.64</v>
      </c>
    </row>
    <row r="28" spans="1:8" x14ac:dyDescent="0.2">
      <c r="A28" s="101"/>
      <c r="B28" s="95"/>
      <c r="C28" s="95"/>
      <c r="D28" s="95"/>
      <c r="E28" s="95"/>
      <c r="F28" s="95"/>
      <c r="G28" s="95"/>
      <c r="H28" s="135"/>
    </row>
    <row r="29" spans="1:8" x14ac:dyDescent="0.2">
      <c r="A29" s="96" t="s">
        <v>42</v>
      </c>
      <c r="B29" s="97"/>
      <c r="C29" s="144" t="s">
        <v>43</v>
      </c>
      <c r="D29" s="145"/>
      <c r="E29" s="145"/>
      <c r="F29" s="145"/>
      <c r="G29" s="145"/>
      <c r="H29" s="146"/>
    </row>
    <row r="30" spans="1:8" ht="33" customHeight="1" x14ac:dyDescent="0.2">
      <c r="A30" s="17" t="s">
        <v>44</v>
      </c>
      <c r="B30" s="16">
        <v>100725</v>
      </c>
      <c r="C30" s="18" t="s">
        <v>54</v>
      </c>
      <c r="D30" s="23">
        <v>376.34</v>
      </c>
      <c r="E30" s="16" t="s">
        <v>47</v>
      </c>
      <c r="F30" s="30">
        <v>19.809999999999999</v>
      </c>
      <c r="G30" s="28">
        <f t="shared" ref="G30" si="5">ROUND((F30+(F30*$G$3)),2)</f>
        <v>23.9</v>
      </c>
      <c r="H30" s="133">
        <f t="shared" ref="H30" si="6">ROUND(G30*D30,2)</f>
        <v>8994.5300000000007</v>
      </c>
    </row>
    <row r="31" spans="1:8" x14ac:dyDescent="0.2">
      <c r="A31" s="147" t="s">
        <v>94</v>
      </c>
      <c r="B31" s="148"/>
      <c r="C31" s="148"/>
      <c r="D31" s="148"/>
      <c r="E31" s="148"/>
      <c r="F31" s="148"/>
      <c r="G31" s="148"/>
      <c r="H31" s="136">
        <f>SUM(H30:H30)</f>
        <v>8994.5300000000007</v>
      </c>
    </row>
    <row r="32" spans="1:8" x14ac:dyDescent="0.2">
      <c r="A32" s="102"/>
      <c r="B32" s="99"/>
      <c r="C32" s="99"/>
      <c r="D32" s="99"/>
      <c r="E32" s="99"/>
      <c r="F32" s="99"/>
      <c r="G32" s="99"/>
      <c r="H32" s="137"/>
    </row>
    <row r="33" spans="1:8" ht="13.5" thickBot="1" x14ac:dyDescent="0.25">
      <c r="A33" s="181" t="s">
        <v>98</v>
      </c>
      <c r="B33" s="182"/>
      <c r="C33" s="182"/>
      <c r="D33" s="182"/>
      <c r="E33" s="182"/>
      <c r="F33" s="182"/>
      <c r="G33" s="183"/>
      <c r="H33" s="138">
        <f>H31+H27+H21+H16+H9</f>
        <v>197901.23999999996</v>
      </c>
    </row>
    <row r="35" spans="1:8" x14ac:dyDescent="0.2">
      <c r="A35" s="31" t="s">
        <v>99</v>
      </c>
      <c r="G35" s="36"/>
      <c r="H35" s="140"/>
    </row>
    <row r="36" spans="1:8" x14ac:dyDescent="0.2">
      <c r="A36" s="31" t="s">
        <v>100</v>
      </c>
    </row>
  </sheetData>
  <mergeCells count="19">
    <mergeCell ref="A1:H1"/>
    <mergeCell ref="A2:F2"/>
    <mergeCell ref="G2:H2"/>
    <mergeCell ref="A3:A4"/>
    <mergeCell ref="B3:E4"/>
    <mergeCell ref="F3:F4"/>
    <mergeCell ref="G3:G4"/>
    <mergeCell ref="A33:G33"/>
    <mergeCell ref="A5:H5"/>
    <mergeCell ref="C7:H7"/>
    <mergeCell ref="A9:G9"/>
    <mergeCell ref="C11:H11"/>
    <mergeCell ref="A16:G16"/>
    <mergeCell ref="C18:H18"/>
    <mergeCell ref="A21:G21"/>
    <mergeCell ref="C23:H23"/>
    <mergeCell ref="A27:G27"/>
    <mergeCell ref="C29:H29"/>
    <mergeCell ref="A31:G31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0" zoomScaleNormal="100" workbookViewId="0">
      <selection activeCell="H22" sqref="H22"/>
    </sheetView>
  </sheetViews>
  <sheetFormatPr defaultRowHeight="15" x14ac:dyDescent="0.25"/>
  <cols>
    <col min="3" max="3" width="54" style="92" bestFit="1" customWidth="1"/>
  </cols>
  <sheetData>
    <row r="1" spans="1:4" ht="36.75" customHeight="1" x14ac:dyDescent="0.25">
      <c r="A1" s="188" t="s">
        <v>3</v>
      </c>
      <c r="B1" s="189"/>
      <c r="C1" s="189"/>
      <c r="D1" s="190"/>
    </row>
    <row r="2" spans="1:4" ht="30" customHeight="1" thickBot="1" x14ac:dyDescent="0.3">
      <c r="A2" s="191" t="s">
        <v>97</v>
      </c>
      <c r="B2" s="192"/>
      <c r="C2" s="192"/>
      <c r="D2" s="193"/>
    </row>
    <row r="3" spans="1:4" ht="15.75" x14ac:dyDescent="0.25">
      <c r="A3" s="194" t="s">
        <v>57</v>
      </c>
      <c r="B3" s="39" t="s">
        <v>58</v>
      </c>
      <c r="C3" s="81" t="s">
        <v>59</v>
      </c>
      <c r="D3" s="40"/>
    </row>
    <row r="4" spans="1:4" ht="15.75" x14ac:dyDescent="0.25">
      <c r="A4" s="195"/>
      <c r="B4" s="41" t="s">
        <v>60</v>
      </c>
      <c r="C4" s="82" t="s">
        <v>61</v>
      </c>
      <c r="D4" s="42">
        <v>0.03</v>
      </c>
    </row>
    <row r="5" spans="1:4" ht="15.75" x14ac:dyDescent="0.25">
      <c r="A5" s="195"/>
      <c r="B5" s="41" t="s">
        <v>62</v>
      </c>
      <c r="C5" s="82" t="s">
        <v>63</v>
      </c>
      <c r="D5" s="42">
        <v>8.0000000000000002E-3</v>
      </c>
    </row>
    <row r="6" spans="1:4" ht="15.75" x14ac:dyDescent="0.25">
      <c r="A6" s="195"/>
      <c r="B6" s="41" t="s">
        <v>64</v>
      </c>
      <c r="C6" s="82" t="s">
        <v>65</v>
      </c>
      <c r="D6" s="42">
        <v>5.0000000000000001E-3</v>
      </c>
    </row>
    <row r="7" spans="1:4" ht="15.75" x14ac:dyDescent="0.25">
      <c r="A7" s="196"/>
      <c r="B7" s="41" t="s">
        <v>66</v>
      </c>
      <c r="C7" s="82" t="s">
        <v>67</v>
      </c>
      <c r="D7" s="42">
        <v>0</v>
      </c>
    </row>
    <row r="8" spans="1:4" ht="15.75" x14ac:dyDescent="0.25">
      <c r="A8" s="43"/>
      <c r="B8" s="44"/>
      <c r="C8" s="93" t="s">
        <v>68</v>
      </c>
      <c r="D8" s="46">
        <f>SUM(D4:D7)</f>
        <v>4.2999999999999997E-2</v>
      </c>
    </row>
    <row r="9" spans="1:4" ht="15.75" x14ac:dyDescent="0.25">
      <c r="A9" s="47"/>
      <c r="B9" s="48"/>
      <c r="C9" s="83"/>
      <c r="D9" s="49"/>
    </row>
    <row r="10" spans="1:4" ht="15.75" x14ac:dyDescent="0.25">
      <c r="A10" s="197" t="s">
        <v>57</v>
      </c>
      <c r="B10" s="50" t="s">
        <v>69</v>
      </c>
      <c r="C10" s="84" t="s">
        <v>70</v>
      </c>
      <c r="D10" s="51"/>
    </row>
    <row r="11" spans="1:4" ht="15.75" x14ac:dyDescent="0.25">
      <c r="A11" s="198"/>
      <c r="B11" s="52" t="s">
        <v>71</v>
      </c>
      <c r="C11" s="82" t="s">
        <v>72</v>
      </c>
      <c r="D11" s="42">
        <v>6.1600000000000002E-2</v>
      </c>
    </row>
    <row r="12" spans="1:4" ht="15.75" x14ac:dyDescent="0.25">
      <c r="A12" s="43"/>
      <c r="B12" s="53"/>
      <c r="C12" s="94" t="s">
        <v>73</v>
      </c>
      <c r="D12" s="46">
        <f>SUM(D11)</f>
        <v>6.1600000000000002E-2</v>
      </c>
    </row>
    <row r="13" spans="1:4" ht="15.75" x14ac:dyDescent="0.25">
      <c r="A13" s="47"/>
      <c r="B13" s="48"/>
      <c r="C13" s="83"/>
      <c r="D13" s="49"/>
    </row>
    <row r="14" spans="1:4" ht="15.75" x14ac:dyDescent="0.25">
      <c r="A14" s="197" t="s">
        <v>57</v>
      </c>
      <c r="B14" s="54" t="s">
        <v>74</v>
      </c>
      <c r="C14" s="85" t="s">
        <v>75</v>
      </c>
      <c r="D14" s="55"/>
    </row>
    <row r="15" spans="1:4" ht="15.75" x14ac:dyDescent="0.25">
      <c r="A15" s="199"/>
      <c r="B15" s="41" t="s">
        <v>76</v>
      </c>
      <c r="C15" s="86" t="s">
        <v>77</v>
      </c>
      <c r="D15" s="56">
        <v>6.4999999999999997E-3</v>
      </c>
    </row>
    <row r="16" spans="1:4" ht="15.75" x14ac:dyDescent="0.25">
      <c r="A16" s="199"/>
      <c r="B16" s="41" t="s">
        <v>78</v>
      </c>
      <c r="C16" s="86" t="s">
        <v>79</v>
      </c>
      <c r="D16" s="56">
        <v>0.03</v>
      </c>
    </row>
    <row r="17" spans="1:4" ht="15.75" x14ac:dyDescent="0.25">
      <c r="A17" s="199"/>
      <c r="B17" s="41" t="s">
        <v>80</v>
      </c>
      <c r="C17" s="86" t="s">
        <v>81</v>
      </c>
      <c r="D17" s="56">
        <v>0.04</v>
      </c>
    </row>
    <row r="18" spans="1:4" ht="15.75" x14ac:dyDescent="0.25">
      <c r="A18" s="198"/>
      <c r="B18" s="57" t="s">
        <v>82</v>
      </c>
      <c r="C18" s="87" t="s">
        <v>83</v>
      </c>
      <c r="D18" s="58">
        <v>0</v>
      </c>
    </row>
    <row r="19" spans="1:4" ht="15.75" x14ac:dyDescent="0.25">
      <c r="A19" s="43"/>
      <c r="B19" s="59"/>
      <c r="C19" s="94" t="s">
        <v>84</v>
      </c>
      <c r="D19" s="46">
        <f>SUM(D15:D18)</f>
        <v>7.6499999999999999E-2</v>
      </c>
    </row>
    <row r="20" spans="1:4" ht="15.75" x14ac:dyDescent="0.25">
      <c r="A20" s="47"/>
      <c r="B20" s="60"/>
      <c r="C20" s="88"/>
      <c r="D20" s="61"/>
    </row>
    <row r="21" spans="1:4" ht="15.75" x14ac:dyDescent="0.25">
      <c r="A21" s="62" t="s">
        <v>57</v>
      </c>
      <c r="B21" s="54" t="s">
        <v>85</v>
      </c>
      <c r="C21" s="85" t="s">
        <v>86</v>
      </c>
      <c r="D21" s="55"/>
    </row>
    <row r="22" spans="1:4" ht="15.75" x14ac:dyDescent="0.25">
      <c r="A22" s="63"/>
      <c r="B22" s="64"/>
      <c r="C22" s="89" t="s">
        <v>87</v>
      </c>
      <c r="D22" s="65">
        <v>5.8999999999999999E-3</v>
      </c>
    </row>
    <row r="23" spans="1:4" ht="15.75" x14ac:dyDescent="0.25">
      <c r="A23" s="66"/>
      <c r="B23" s="45"/>
      <c r="C23" s="94" t="s">
        <v>88</v>
      </c>
      <c r="D23" s="67">
        <f>SUM(D22)</f>
        <v>5.8999999999999999E-3</v>
      </c>
    </row>
    <row r="24" spans="1:4" ht="15.75" x14ac:dyDescent="0.25">
      <c r="A24" s="68"/>
      <c r="B24" s="69"/>
      <c r="C24" s="73"/>
      <c r="D24" s="70"/>
    </row>
    <row r="25" spans="1:4" x14ac:dyDescent="0.25">
      <c r="A25" s="200" t="s">
        <v>89</v>
      </c>
      <c r="B25" s="201"/>
      <c r="C25" s="201"/>
      <c r="D25" s="202"/>
    </row>
    <row r="26" spans="1:4" ht="15.75" x14ac:dyDescent="0.25">
      <c r="A26" s="186" t="s">
        <v>90</v>
      </c>
      <c r="B26" s="187"/>
      <c r="C26" s="187"/>
      <c r="D26" s="71">
        <f>((((1+D4)*(1+D23)*(1+D12)*(1+D5+D6))/(1-D19)-1))</f>
        <v>0.20649489405695731</v>
      </c>
    </row>
    <row r="27" spans="1:4" ht="15.75" x14ac:dyDescent="0.25">
      <c r="A27" s="72"/>
      <c r="B27" s="69"/>
      <c r="C27" s="73" t="s">
        <v>91</v>
      </c>
      <c r="D27" s="74"/>
    </row>
    <row r="28" spans="1:4" x14ac:dyDescent="0.25">
      <c r="A28" s="75"/>
      <c r="B28" s="76"/>
      <c r="C28" s="90"/>
      <c r="D28" s="77"/>
    </row>
    <row r="29" spans="1:4" x14ac:dyDescent="0.25">
      <c r="A29" s="75"/>
      <c r="B29" s="76"/>
      <c r="C29" s="90"/>
      <c r="D29" s="77"/>
    </row>
    <row r="30" spans="1:4" ht="26.25" thickBot="1" x14ac:dyDescent="0.3">
      <c r="A30" s="78"/>
      <c r="B30" s="79"/>
      <c r="C30" s="91" t="s">
        <v>92</v>
      </c>
      <c r="D30" s="80"/>
    </row>
  </sheetData>
  <mergeCells count="7">
    <mergeCell ref="A26:C26"/>
    <mergeCell ref="A1:D1"/>
    <mergeCell ref="A2:D2"/>
    <mergeCell ref="A3:A7"/>
    <mergeCell ref="A10:A11"/>
    <mergeCell ref="A14:A18"/>
    <mergeCell ref="A25:D25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11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workbookViewId="0">
      <selection activeCell="L17" sqref="L17"/>
    </sheetView>
  </sheetViews>
  <sheetFormatPr defaultRowHeight="15" x14ac:dyDescent="0.25"/>
  <cols>
    <col min="1" max="1" width="12.42578125" bestFit="1" customWidth="1"/>
    <col min="2" max="2" width="7.85546875" bestFit="1" customWidth="1"/>
    <col min="7" max="7" width="8.42578125" bestFit="1" customWidth="1"/>
    <col min="8" max="8" width="13.7109375" bestFit="1" customWidth="1"/>
    <col min="9" max="10" width="14.140625" bestFit="1" customWidth="1"/>
  </cols>
  <sheetData>
    <row r="1" spans="1:10" x14ac:dyDescent="0.25">
      <c r="A1" s="228" t="s">
        <v>0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0" x14ac:dyDescent="0.25">
      <c r="A2" s="231"/>
      <c r="B2" s="232"/>
      <c r="C2" s="232"/>
      <c r="D2" s="232"/>
      <c r="E2" s="232"/>
      <c r="F2" s="232"/>
      <c r="G2" s="232"/>
      <c r="H2" s="232"/>
      <c r="I2" s="232"/>
      <c r="J2" s="233"/>
    </row>
    <row r="3" spans="1:10" x14ac:dyDescent="0.25">
      <c r="A3" s="231"/>
      <c r="B3" s="232"/>
      <c r="C3" s="232"/>
      <c r="D3" s="232"/>
      <c r="E3" s="232"/>
      <c r="F3" s="232"/>
      <c r="G3" s="232"/>
      <c r="H3" s="232"/>
      <c r="I3" s="232"/>
      <c r="J3" s="233"/>
    </row>
    <row r="4" spans="1:10" x14ac:dyDescent="0.25">
      <c r="A4" s="234" t="s">
        <v>1</v>
      </c>
      <c r="B4" s="235"/>
      <c r="C4" s="235"/>
      <c r="D4" s="235"/>
      <c r="E4" s="235"/>
      <c r="F4" s="235"/>
      <c r="G4" s="235"/>
      <c r="H4" s="235"/>
      <c r="I4" s="235"/>
      <c r="J4" s="236"/>
    </row>
    <row r="5" spans="1:10" x14ac:dyDescent="0.25">
      <c r="A5" s="237" t="s">
        <v>3</v>
      </c>
      <c r="B5" s="238"/>
      <c r="C5" s="238"/>
      <c r="D5" s="238"/>
      <c r="E5" s="238"/>
      <c r="F5" s="238"/>
      <c r="G5" s="238"/>
      <c r="H5" s="238"/>
      <c r="I5" s="238"/>
      <c r="J5" s="239"/>
    </row>
    <row r="6" spans="1:10" x14ac:dyDescent="0.25">
      <c r="A6" s="237" t="s">
        <v>2</v>
      </c>
      <c r="B6" s="238" t="s">
        <v>3</v>
      </c>
      <c r="C6" s="238"/>
      <c r="D6" s="238"/>
      <c r="E6" s="238"/>
      <c r="F6" s="238"/>
      <c r="G6" s="238"/>
      <c r="H6" s="240" t="s">
        <v>4</v>
      </c>
      <c r="I6" s="309">
        <v>0.20649999999999999</v>
      </c>
      <c r="J6" s="241" t="s">
        <v>115</v>
      </c>
    </row>
    <row r="7" spans="1:10" x14ac:dyDescent="0.25">
      <c r="A7" s="237"/>
      <c r="B7" s="238"/>
      <c r="C7" s="238"/>
      <c r="D7" s="238"/>
      <c r="E7" s="238"/>
      <c r="F7" s="238"/>
      <c r="G7" s="238"/>
      <c r="H7" s="240"/>
      <c r="I7" s="309"/>
      <c r="J7" s="241" t="s">
        <v>116</v>
      </c>
    </row>
    <row r="8" spans="1:10" x14ac:dyDescent="0.25">
      <c r="A8" s="242" t="s">
        <v>117</v>
      </c>
      <c r="B8" s="243"/>
      <c r="C8" s="243"/>
      <c r="D8" s="243"/>
      <c r="E8" s="243"/>
      <c r="F8" s="243"/>
      <c r="G8" s="243"/>
      <c r="H8" s="243"/>
      <c r="I8" s="243"/>
      <c r="J8" s="244"/>
    </row>
    <row r="9" spans="1:10" x14ac:dyDescent="0.25">
      <c r="A9" s="245"/>
      <c r="B9" s="246"/>
      <c r="C9" s="246"/>
      <c r="D9" s="246"/>
      <c r="E9" s="246"/>
      <c r="F9" s="246"/>
      <c r="G9" s="246"/>
      <c r="H9" s="246"/>
      <c r="I9" s="246"/>
      <c r="J9" s="247"/>
    </row>
    <row r="10" spans="1:10" x14ac:dyDescent="0.25">
      <c r="A10" s="248">
        <f>'[2]Planilha Orçamentária'!A10</f>
        <v>1</v>
      </c>
      <c r="B10" s="249" t="s">
        <v>13</v>
      </c>
      <c r="C10" s="249"/>
      <c r="D10" s="249"/>
      <c r="E10" s="249"/>
      <c r="F10" s="249"/>
      <c r="G10" s="249"/>
      <c r="H10" s="249"/>
      <c r="I10" s="249"/>
      <c r="J10" s="250"/>
    </row>
    <row r="11" spans="1:10" x14ac:dyDescent="0.25">
      <c r="A11" s="251" t="str">
        <f>'[2]Planilha Orçamentária'!A11</f>
        <v>1.1</v>
      </c>
      <c r="B11" s="252" t="s">
        <v>118</v>
      </c>
      <c r="C11" s="252"/>
      <c r="D11" s="252"/>
      <c r="E11" s="252"/>
      <c r="F11" s="252"/>
      <c r="G11" s="252"/>
      <c r="H11" s="252"/>
      <c r="I11" s="252"/>
      <c r="J11" s="253"/>
    </row>
    <row r="12" spans="1:10" ht="54.75" customHeight="1" x14ac:dyDescent="0.25">
      <c r="A12" s="254" t="s">
        <v>119</v>
      </c>
      <c r="B12" s="255"/>
      <c r="C12" s="256"/>
      <c r="D12" s="257" t="s">
        <v>120</v>
      </c>
      <c r="E12" s="258"/>
      <c r="F12" s="257" t="s">
        <v>121</v>
      </c>
      <c r="G12" s="258"/>
      <c r="H12" s="257" t="str">
        <f>B11</f>
        <v>Mobilização e desmobilização de obra - para obras até o valor de R$1.000.000,00 - 0,5% do custo direto da obra</v>
      </c>
      <c r="I12" s="259"/>
      <c r="J12" s="260"/>
    </row>
    <row r="13" spans="1:10" ht="20.25" customHeight="1" x14ac:dyDescent="0.25">
      <c r="A13" s="310">
        <v>5.0000000000000001E-3</v>
      </c>
      <c r="B13" s="311"/>
      <c r="C13" s="311"/>
      <c r="D13" s="261">
        <v>196916.66</v>
      </c>
      <c r="E13" s="262"/>
      <c r="F13" s="261"/>
      <c r="G13" s="262"/>
      <c r="H13" s="263">
        <f>D13*A13</f>
        <v>984.58330000000001</v>
      </c>
      <c r="I13" s="263"/>
      <c r="J13" s="264"/>
    </row>
    <row r="14" spans="1:10" x14ac:dyDescent="0.25">
      <c r="A14" s="248" t="str">
        <f>'[2]Planilha Orçamentária'!A13</f>
        <v>2.</v>
      </c>
      <c r="B14" s="249" t="s">
        <v>18</v>
      </c>
      <c r="C14" s="249"/>
      <c r="D14" s="249"/>
      <c r="E14" s="249"/>
      <c r="F14" s="249"/>
      <c r="G14" s="249"/>
      <c r="H14" s="249"/>
      <c r="I14" s="249"/>
      <c r="J14" s="250"/>
    </row>
    <row r="15" spans="1:10" x14ac:dyDescent="0.25">
      <c r="A15" s="251" t="str">
        <f>'[2]Planilha Orçamentária'!A14</f>
        <v>2.1</v>
      </c>
      <c r="B15" s="252" t="s">
        <v>21</v>
      </c>
      <c r="C15" s="252"/>
      <c r="D15" s="252"/>
      <c r="E15" s="252"/>
      <c r="F15" s="252"/>
      <c r="G15" s="252"/>
      <c r="H15" s="252"/>
      <c r="I15" s="252"/>
      <c r="J15" s="253"/>
    </row>
    <row r="16" spans="1:10" x14ac:dyDescent="0.25">
      <c r="A16" s="265" t="s">
        <v>122</v>
      </c>
      <c r="B16" s="265" t="s">
        <v>123</v>
      </c>
      <c r="C16" s="266" t="s">
        <v>7</v>
      </c>
      <c r="D16" s="266"/>
      <c r="E16" s="266"/>
      <c r="F16" s="266"/>
      <c r="G16" s="267" t="s">
        <v>124</v>
      </c>
      <c r="H16" s="267" t="s">
        <v>125</v>
      </c>
      <c r="I16" s="267" t="s">
        <v>126</v>
      </c>
      <c r="J16" s="267" t="s">
        <v>127</v>
      </c>
    </row>
    <row r="17" spans="1:10" ht="25.5" customHeight="1" x14ac:dyDescent="0.25">
      <c r="A17" s="268" t="s">
        <v>128</v>
      </c>
      <c r="B17" s="268" t="s">
        <v>129</v>
      </c>
      <c r="C17" s="269" t="s">
        <v>130</v>
      </c>
      <c r="D17" s="270"/>
      <c r="E17" s="270"/>
      <c r="F17" s="271"/>
      <c r="G17" s="272" t="s">
        <v>131</v>
      </c>
      <c r="H17" s="273" t="s">
        <v>132</v>
      </c>
      <c r="I17" s="274" t="s">
        <v>133</v>
      </c>
      <c r="J17" s="275">
        <f>I17*H17</f>
        <v>10.455</v>
      </c>
    </row>
    <row r="18" spans="1:10" ht="28.5" customHeight="1" x14ac:dyDescent="0.25">
      <c r="A18" s="268" t="s">
        <v>128</v>
      </c>
      <c r="B18" s="268" t="s">
        <v>134</v>
      </c>
      <c r="C18" s="276" t="s">
        <v>135</v>
      </c>
      <c r="D18" s="277"/>
      <c r="E18" s="277"/>
      <c r="F18" s="278"/>
      <c r="G18" s="272" t="s">
        <v>131</v>
      </c>
      <c r="H18" s="273">
        <v>0.5</v>
      </c>
      <c r="I18" s="274" t="s">
        <v>136</v>
      </c>
      <c r="J18" s="275">
        <f t="shared" ref="J18:J19" si="0">I18*H18</f>
        <v>7.38</v>
      </c>
    </row>
    <row r="19" spans="1:10" ht="40.5" customHeight="1" x14ac:dyDescent="0.25">
      <c r="A19" s="268"/>
      <c r="B19" s="268"/>
      <c r="C19" s="269" t="s">
        <v>137</v>
      </c>
      <c r="D19" s="270"/>
      <c r="E19" s="270"/>
      <c r="F19" s="271"/>
      <c r="G19" s="272" t="s">
        <v>138</v>
      </c>
      <c r="H19" s="279">
        <v>1</v>
      </c>
      <c r="I19" s="274">
        <v>1081.78</v>
      </c>
      <c r="J19" s="275">
        <f t="shared" si="0"/>
        <v>1081.78</v>
      </c>
    </row>
    <row r="20" spans="1:10" x14ac:dyDescent="0.25">
      <c r="A20" s="266" t="s">
        <v>139</v>
      </c>
      <c r="B20" s="266"/>
      <c r="C20" s="266"/>
      <c r="D20" s="266"/>
      <c r="E20" s="266"/>
      <c r="F20" s="266"/>
      <c r="G20" s="266"/>
      <c r="H20" s="266"/>
      <c r="I20" s="266"/>
      <c r="J20" s="280">
        <f>ROUND(SUM(J17:J19),2)</f>
        <v>1099.6199999999999</v>
      </c>
    </row>
    <row r="21" spans="1:10" x14ac:dyDescent="0.25">
      <c r="A21" s="281" t="s">
        <v>22</v>
      </c>
      <c r="B21" s="252" t="s">
        <v>23</v>
      </c>
      <c r="C21" s="252"/>
      <c r="D21" s="252"/>
      <c r="E21" s="252"/>
      <c r="F21" s="252"/>
      <c r="G21" s="252"/>
      <c r="H21" s="252"/>
      <c r="I21" s="252"/>
      <c r="J21" s="252"/>
    </row>
    <row r="22" spans="1:10" x14ac:dyDescent="0.25">
      <c r="A22" s="265" t="s">
        <v>122</v>
      </c>
      <c r="B22" s="265" t="s">
        <v>123</v>
      </c>
      <c r="C22" s="266" t="s">
        <v>7</v>
      </c>
      <c r="D22" s="266"/>
      <c r="E22" s="266"/>
      <c r="F22" s="266"/>
      <c r="G22" s="267" t="s">
        <v>124</v>
      </c>
      <c r="H22" s="267" t="s">
        <v>125</v>
      </c>
      <c r="I22" s="267" t="s">
        <v>126</v>
      </c>
      <c r="J22" s="267" t="s">
        <v>127</v>
      </c>
    </row>
    <row r="23" spans="1:10" x14ac:dyDescent="0.25">
      <c r="A23" s="268" t="s">
        <v>128</v>
      </c>
      <c r="B23" s="268">
        <v>93572</v>
      </c>
      <c r="C23" s="269" t="s">
        <v>23</v>
      </c>
      <c r="D23" s="270"/>
      <c r="E23" s="270"/>
      <c r="F23" s="271"/>
      <c r="G23" s="272" t="s">
        <v>140</v>
      </c>
      <c r="H23" s="272">
        <v>1</v>
      </c>
      <c r="I23" s="282">
        <f>'[2]Planilha Orçamentaria 2'!F15</f>
        <v>7073.68</v>
      </c>
      <c r="J23" s="275">
        <f>I23*H23</f>
        <v>7073.68</v>
      </c>
    </row>
    <row r="24" spans="1:10" x14ac:dyDescent="0.25">
      <c r="A24" s="266" t="s">
        <v>139</v>
      </c>
      <c r="B24" s="266"/>
      <c r="C24" s="266"/>
      <c r="D24" s="266"/>
      <c r="E24" s="266"/>
      <c r="F24" s="266"/>
      <c r="G24" s="266"/>
      <c r="H24" s="266"/>
      <c r="I24" s="266"/>
      <c r="J24" s="280">
        <f>ROUND(SUM(J23:J23),2)</f>
        <v>7073.68</v>
      </c>
    </row>
    <row r="25" spans="1:10" x14ac:dyDescent="0.25">
      <c r="A25" s="281" t="s">
        <v>25</v>
      </c>
      <c r="B25" s="252" t="s">
        <v>26</v>
      </c>
      <c r="C25" s="252"/>
      <c r="D25" s="252"/>
      <c r="E25" s="252"/>
      <c r="F25" s="252"/>
      <c r="G25" s="252"/>
      <c r="H25" s="252"/>
      <c r="I25" s="252"/>
      <c r="J25" s="252"/>
    </row>
    <row r="26" spans="1:10" x14ac:dyDescent="0.25">
      <c r="A26" s="265" t="s">
        <v>122</v>
      </c>
      <c r="B26" s="265" t="s">
        <v>123</v>
      </c>
      <c r="C26" s="266" t="s">
        <v>7</v>
      </c>
      <c r="D26" s="266"/>
      <c r="E26" s="266"/>
      <c r="F26" s="266"/>
      <c r="G26" s="267" t="s">
        <v>124</v>
      </c>
      <c r="H26" s="267" t="s">
        <v>125</v>
      </c>
      <c r="I26" s="267" t="s">
        <v>126</v>
      </c>
      <c r="J26" s="267" t="s">
        <v>127</v>
      </c>
    </row>
    <row r="27" spans="1:10" x14ac:dyDescent="0.25">
      <c r="A27" s="268" t="s">
        <v>128</v>
      </c>
      <c r="B27" s="283">
        <v>100321</v>
      </c>
      <c r="C27" s="269" t="s">
        <v>26</v>
      </c>
      <c r="D27" s="270"/>
      <c r="E27" s="270"/>
      <c r="F27" s="271"/>
      <c r="G27" s="272" t="s">
        <v>140</v>
      </c>
      <c r="H27" s="272">
        <v>1</v>
      </c>
      <c r="I27" s="282">
        <f>'[2]Planilha Orçamentaria 2'!F16</f>
        <v>4579.57</v>
      </c>
      <c r="J27" s="275">
        <f>I27*H27</f>
        <v>4579.57</v>
      </c>
    </row>
    <row r="28" spans="1:10" x14ac:dyDescent="0.25">
      <c r="A28" s="266" t="s">
        <v>139</v>
      </c>
      <c r="B28" s="266"/>
      <c r="C28" s="266"/>
      <c r="D28" s="266"/>
      <c r="E28" s="266"/>
      <c r="F28" s="266"/>
      <c r="G28" s="266"/>
      <c r="H28" s="266"/>
      <c r="I28" s="266"/>
      <c r="J28" s="280">
        <f>ROUND(SUM(J27:J27),2)</f>
        <v>4579.57</v>
      </c>
    </row>
    <row r="29" spans="1:10" x14ac:dyDescent="0.25">
      <c r="A29" s="281" t="s">
        <v>27</v>
      </c>
      <c r="B29" s="252" t="s">
        <v>141</v>
      </c>
      <c r="C29" s="252"/>
      <c r="D29" s="252"/>
      <c r="E29" s="252"/>
      <c r="F29" s="252"/>
      <c r="G29" s="252"/>
      <c r="H29" s="252"/>
      <c r="I29" s="252"/>
      <c r="J29" s="252"/>
    </row>
    <row r="30" spans="1:10" x14ac:dyDescent="0.25">
      <c r="A30" s="265" t="s">
        <v>122</v>
      </c>
      <c r="B30" s="265" t="s">
        <v>123</v>
      </c>
      <c r="C30" s="266" t="s">
        <v>7</v>
      </c>
      <c r="D30" s="266"/>
      <c r="E30" s="266"/>
      <c r="F30" s="266"/>
      <c r="G30" s="267" t="s">
        <v>124</v>
      </c>
      <c r="H30" s="267" t="s">
        <v>125</v>
      </c>
      <c r="I30" s="267" t="s">
        <v>126</v>
      </c>
      <c r="J30" s="267" t="s">
        <v>127</v>
      </c>
    </row>
    <row r="31" spans="1:10" x14ac:dyDescent="0.25">
      <c r="A31" s="268" t="s">
        <v>128</v>
      </c>
      <c r="B31" s="268" t="s">
        <v>129</v>
      </c>
      <c r="C31" s="269" t="s">
        <v>130</v>
      </c>
      <c r="D31" s="270"/>
      <c r="E31" s="270"/>
      <c r="F31" s="271"/>
      <c r="G31" s="272" t="s">
        <v>131</v>
      </c>
      <c r="H31" s="268" t="s">
        <v>132</v>
      </c>
      <c r="I31" s="284" t="s">
        <v>142</v>
      </c>
      <c r="J31" s="275">
        <f>I31*H31</f>
        <v>10.02</v>
      </c>
    </row>
    <row r="32" spans="1:10" x14ac:dyDescent="0.25">
      <c r="A32" s="268" t="s">
        <v>128</v>
      </c>
      <c r="B32" s="268" t="s">
        <v>134</v>
      </c>
      <c r="C32" s="269" t="s">
        <v>135</v>
      </c>
      <c r="D32" s="270"/>
      <c r="E32" s="270"/>
      <c r="F32" s="271"/>
      <c r="G32" s="272" t="s">
        <v>131</v>
      </c>
      <c r="H32" s="268" t="s">
        <v>143</v>
      </c>
      <c r="I32" s="284" t="s">
        <v>144</v>
      </c>
      <c r="J32" s="275">
        <f t="shared" ref="J32" si="1">I32*H32</f>
        <v>1.411</v>
      </c>
    </row>
    <row r="33" spans="1:10" x14ac:dyDescent="0.25">
      <c r="A33" s="268" t="s">
        <v>128</v>
      </c>
      <c r="B33" s="268" t="s">
        <v>145</v>
      </c>
      <c r="C33" s="269" t="s">
        <v>146</v>
      </c>
      <c r="D33" s="270"/>
      <c r="E33" s="270"/>
      <c r="F33" s="271"/>
      <c r="G33" s="272" t="s">
        <v>147</v>
      </c>
      <c r="H33" s="268" t="s">
        <v>148</v>
      </c>
      <c r="I33" s="284" t="s">
        <v>149</v>
      </c>
      <c r="J33" s="275">
        <f>I33*H33-0.01</f>
        <v>3.4592600000000009</v>
      </c>
    </row>
    <row r="34" spans="1:10" x14ac:dyDescent="0.25">
      <c r="A34" s="266" t="s">
        <v>139</v>
      </c>
      <c r="B34" s="266"/>
      <c r="C34" s="266"/>
      <c r="D34" s="266"/>
      <c r="E34" s="266"/>
      <c r="F34" s="266"/>
      <c r="G34" s="266"/>
      <c r="H34" s="266"/>
      <c r="I34" s="266"/>
      <c r="J34" s="280">
        <f>ROUND(SUM(J31:J33),2)</f>
        <v>14.89</v>
      </c>
    </row>
    <row r="35" spans="1:10" x14ac:dyDescent="0.25">
      <c r="A35" s="248" t="s">
        <v>29</v>
      </c>
      <c r="B35" s="249" t="s">
        <v>30</v>
      </c>
      <c r="C35" s="249"/>
      <c r="D35" s="249"/>
      <c r="E35" s="249"/>
      <c r="F35" s="249"/>
      <c r="G35" s="249"/>
      <c r="H35" s="249"/>
      <c r="I35" s="249"/>
      <c r="J35" s="250"/>
    </row>
    <row r="36" spans="1:10" x14ac:dyDescent="0.25">
      <c r="A36" s="285" t="s">
        <v>31</v>
      </c>
      <c r="B36" s="286" t="s">
        <v>150</v>
      </c>
      <c r="C36" s="287"/>
      <c r="D36" s="287"/>
      <c r="E36" s="287"/>
      <c r="F36" s="287"/>
      <c r="G36" s="287"/>
      <c r="H36" s="287"/>
      <c r="I36" s="287"/>
      <c r="J36" s="288"/>
    </row>
    <row r="37" spans="1:10" x14ac:dyDescent="0.25">
      <c r="A37" s="265" t="s">
        <v>122</v>
      </c>
      <c r="B37" s="265" t="s">
        <v>123</v>
      </c>
      <c r="C37" s="266" t="s">
        <v>7</v>
      </c>
      <c r="D37" s="266"/>
      <c r="E37" s="266"/>
      <c r="F37" s="266"/>
      <c r="G37" s="267" t="s">
        <v>124</v>
      </c>
      <c r="H37" s="267" t="s">
        <v>125</v>
      </c>
      <c r="I37" s="267" t="s">
        <v>126</v>
      </c>
      <c r="J37" s="267" t="s">
        <v>127</v>
      </c>
    </row>
    <row r="38" spans="1:10" x14ac:dyDescent="0.25">
      <c r="A38" s="268" t="s">
        <v>151</v>
      </c>
      <c r="B38" s="268" t="s">
        <v>152</v>
      </c>
      <c r="C38" s="269" t="s">
        <v>153</v>
      </c>
      <c r="D38" s="270"/>
      <c r="E38" s="270"/>
      <c r="F38" s="271"/>
      <c r="G38" s="272" t="s">
        <v>32</v>
      </c>
      <c r="H38" s="268" t="s">
        <v>154</v>
      </c>
      <c r="I38" s="284" t="s">
        <v>155</v>
      </c>
      <c r="J38" s="275">
        <f>I38*H38</f>
        <v>7.1507999999999988E-2</v>
      </c>
    </row>
    <row r="39" spans="1:10" x14ac:dyDescent="0.25">
      <c r="A39" s="268" t="s">
        <v>151</v>
      </c>
      <c r="B39" s="268" t="s">
        <v>156</v>
      </c>
      <c r="C39" s="269" t="s">
        <v>157</v>
      </c>
      <c r="D39" s="270"/>
      <c r="E39" s="270"/>
      <c r="F39" s="271"/>
      <c r="G39" s="272" t="s">
        <v>32</v>
      </c>
      <c r="H39" s="268" t="s">
        <v>158</v>
      </c>
      <c r="I39" s="284" t="s">
        <v>159</v>
      </c>
      <c r="J39" s="275">
        <v>3.73</v>
      </c>
    </row>
    <row r="40" spans="1:10" x14ac:dyDescent="0.25">
      <c r="A40" s="268" t="s">
        <v>151</v>
      </c>
      <c r="B40" s="268" t="s">
        <v>160</v>
      </c>
      <c r="C40" s="269" t="s">
        <v>161</v>
      </c>
      <c r="D40" s="270"/>
      <c r="E40" s="270"/>
      <c r="F40" s="271"/>
      <c r="G40" s="272" t="s">
        <v>32</v>
      </c>
      <c r="H40" s="268" t="s">
        <v>162</v>
      </c>
      <c r="I40" s="284" t="s">
        <v>163</v>
      </c>
      <c r="J40" s="275">
        <f t="shared" ref="J40:J48" si="2">I40*H40</f>
        <v>4.6536360000000005</v>
      </c>
    </row>
    <row r="41" spans="1:10" x14ac:dyDescent="0.25">
      <c r="A41" s="268" t="s">
        <v>151</v>
      </c>
      <c r="B41" s="268" t="s">
        <v>164</v>
      </c>
      <c r="C41" s="269" t="s">
        <v>165</v>
      </c>
      <c r="D41" s="270"/>
      <c r="E41" s="270"/>
      <c r="F41" s="271"/>
      <c r="G41" s="272" t="s">
        <v>32</v>
      </c>
      <c r="H41" s="268" t="s">
        <v>166</v>
      </c>
      <c r="I41" s="284" t="s">
        <v>167</v>
      </c>
      <c r="J41" s="275">
        <v>7.0000000000000007E-2</v>
      </c>
    </row>
    <row r="42" spans="1:10" x14ac:dyDescent="0.25">
      <c r="A42" s="268" t="s">
        <v>128</v>
      </c>
      <c r="B42" s="268" t="s">
        <v>168</v>
      </c>
      <c r="C42" s="269" t="s">
        <v>169</v>
      </c>
      <c r="D42" s="270"/>
      <c r="E42" s="270"/>
      <c r="F42" s="271"/>
      <c r="G42" s="272" t="s">
        <v>131</v>
      </c>
      <c r="H42" s="268" t="s">
        <v>170</v>
      </c>
      <c r="I42" s="284" t="s">
        <v>171</v>
      </c>
      <c r="J42" s="275">
        <f t="shared" si="2"/>
        <v>1.2504000000000001E-2</v>
      </c>
    </row>
    <row r="43" spans="1:10" x14ac:dyDescent="0.25">
      <c r="A43" s="268" t="s">
        <v>128</v>
      </c>
      <c r="B43" s="268" t="s">
        <v>129</v>
      </c>
      <c r="C43" s="269" t="s">
        <v>130</v>
      </c>
      <c r="D43" s="270"/>
      <c r="E43" s="270"/>
      <c r="F43" s="271"/>
      <c r="G43" s="272" t="s">
        <v>131</v>
      </c>
      <c r="H43" s="268" t="s">
        <v>172</v>
      </c>
      <c r="I43" s="284" t="s">
        <v>142</v>
      </c>
      <c r="J43" s="275">
        <f t="shared" si="2"/>
        <v>0.47494799999999998</v>
      </c>
    </row>
    <row r="44" spans="1:10" x14ac:dyDescent="0.25">
      <c r="A44" s="268" t="s">
        <v>128</v>
      </c>
      <c r="B44" s="268" t="s">
        <v>173</v>
      </c>
      <c r="C44" s="269" t="s">
        <v>174</v>
      </c>
      <c r="D44" s="270"/>
      <c r="E44" s="270"/>
      <c r="F44" s="271"/>
      <c r="G44" s="272" t="s">
        <v>131</v>
      </c>
      <c r="H44" s="268" t="s">
        <v>175</v>
      </c>
      <c r="I44" s="284" t="s">
        <v>176</v>
      </c>
      <c r="J44" s="275">
        <f t="shared" si="2"/>
        <v>0.10095000000000001</v>
      </c>
    </row>
    <row r="45" spans="1:10" x14ac:dyDescent="0.25">
      <c r="A45" s="268" t="s">
        <v>128</v>
      </c>
      <c r="B45" s="268" t="s">
        <v>177</v>
      </c>
      <c r="C45" s="269" t="s">
        <v>178</v>
      </c>
      <c r="D45" s="270"/>
      <c r="E45" s="270"/>
      <c r="F45" s="271"/>
      <c r="G45" s="272" t="s">
        <v>179</v>
      </c>
      <c r="H45" s="268" t="s">
        <v>180</v>
      </c>
      <c r="I45" s="284" t="s">
        <v>181</v>
      </c>
      <c r="J45" s="275">
        <f t="shared" si="2"/>
        <v>0.29364299999999999</v>
      </c>
    </row>
    <row r="46" spans="1:10" x14ac:dyDescent="0.25">
      <c r="A46" s="268" t="s">
        <v>128</v>
      </c>
      <c r="B46" s="268" t="s">
        <v>182</v>
      </c>
      <c r="C46" s="269" t="s">
        <v>183</v>
      </c>
      <c r="D46" s="270"/>
      <c r="E46" s="270"/>
      <c r="F46" s="271"/>
      <c r="G46" s="272" t="s">
        <v>184</v>
      </c>
      <c r="H46" s="268" t="s">
        <v>185</v>
      </c>
      <c r="I46" s="284" t="s">
        <v>186</v>
      </c>
      <c r="J46" s="275">
        <v>0.04</v>
      </c>
    </row>
    <row r="47" spans="1:10" x14ac:dyDescent="0.25">
      <c r="A47" s="268" t="s">
        <v>128</v>
      </c>
      <c r="B47" s="268" t="s">
        <v>187</v>
      </c>
      <c r="C47" s="269" t="s">
        <v>188</v>
      </c>
      <c r="D47" s="270"/>
      <c r="E47" s="270"/>
      <c r="F47" s="271"/>
      <c r="G47" s="272" t="s">
        <v>47</v>
      </c>
      <c r="H47" s="268" t="s">
        <v>189</v>
      </c>
      <c r="I47" s="284" t="s">
        <v>190</v>
      </c>
      <c r="J47" s="275">
        <f t="shared" si="2"/>
        <v>1.8849210000000001</v>
      </c>
    </row>
    <row r="48" spans="1:10" x14ac:dyDescent="0.25">
      <c r="A48" s="268" t="s">
        <v>128</v>
      </c>
      <c r="B48" s="268" t="s">
        <v>191</v>
      </c>
      <c r="C48" s="269" t="s">
        <v>192</v>
      </c>
      <c r="D48" s="270"/>
      <c r="E48" s="270"/>
      <c r="F48" s="271"/>
      <c r="G48" s="272" t="s">
        <v>47</v>
      </c>
      <c r="H48" s="268" t="s">
        <v>189</v>
      </c>
      <c r="I48" s="284" t="s">
        <v>193</v>
      </c>
      <c r="J48" s="275">
        <f t="shared" si="2"/>
        <v>0.624888</v>
      </c>
    </row>
    <row r="49" spans="1:10" x14ac:dyDescent="0.25">
      <c r="A49" s="266" t="s">
        <v>139</v>
      </c>
      <c r="B49" s="266"/>
      <c r="C49" s="266"/>
      <c r="D49" s="266"/>
      <c r="E49" s="266"/>
      <c r="F49" s="266"/>
      <c r="G49" s="266"/>
      <c r="H49" s="266"/>
      <c r="I49" s="266"/>
      <c r="J49" s="280">
        <v>11.93</v>
      </c>
    </row>
    <row r="50" spans="1:10" x14ac:dyDescent="0.25">
      <c r="A50" s="289" t="s">
        <v>33</v>
      </c>
      <c r="B50" s="252" t="s">
        <v>35</v>
      </c>
      <c r="C50" s="252"/>
      <c r="D50" s="252"/>
      <c r="E50" s="252"/>
      <c r="F50" s="252"/>
      <c r="G50" s="252"/>
      <c r="H50" s="252"/>
      <c r="I50" s="252"/>
      <c r="J50" s="253"/>
    </row>
    <row r="51" spans="1:10" x14ac:dyDescent="0.25">
      <c r="A51" s="265" t="s">
        <v>122</v>
      </c>
      <c r="B51" s="265" t="s">
        <v>123</v>
      </c>
      <c r="C51" s="266" t="s">
        <v>7</v>
      </c>
      <c r="D51" s="266"/>
      <c r="E51" s="266"/>
      <c r="F51" s="266"/>
      <c r="G51" s="267" t="s">
        <v>124</v>
      </c>
      <c r="H51" s="267" t="s">
        <v>125</v>
      </c>
      <c r="I51" s="267" t="s">
        <v>126</v>
      </c>
      <c r="J51" s="267" t="s">
        <v>127</v>
      </c>
    </row>
    <row r="52" spans="1:10" x14ac:dyDescent="0.25">
      <c r="A52" s="290" t="s">
        <v>151</v>
      </c>
      <c r="B52" s="290"/>
      <c r="C52" s="291" t="s">
        <v>194</v>
      </c>
      <c r="D52" s="292"/>
      <c r="E52" s="292"/>
      <c r="F52" s="293"/>
      <c r="G52" s="294" t="s">
        <v>47</v>
      </c>
      <c r="H52" s="294" t="s">
        <v>195</v>
      </c>
      <c r="I52" s="295">
        <v>62.68</v>
      </c>
      <c r="J52" s="296">
        <f>I52*H52</f>
        <v>73.084879999999998</v>
      </c>
    </row>
    <row r="53" spans="1:10" x14ac:dyDescent="0.25">
      <c r="A53" s="290" t="s">
        <v>151</v>
      </c>
      <c r="B53" s="290"/>
      <c r="C53" s="291" t="s">
        <v>196</v>
      </c>
      <c r="D53" s="292"/>
      <c r="E53" s="292"/>
      <c r="F53" s="293"/>
      <c r="G53" s="294" t="s">
        <v>197</v>
      </c>
      <c r="H53" s="294">
        <v>6</v>
      </c>
      <c r="I53" s="295">
        <v>5.29</v>
      </c>
      <c r="J53" s="296">
        <f t="shared" ref="J53:J57" si="3">I53*H53</f>
        <v>31.740000000000002</v>
      </c>
    </row>
    <row r="54" spans="1:10" x14ac:dyDescent="0.25">
      <c r="A54" s="268" t="s">
        <v>128</v>
      </c>
      <c r="B54" s="268" t="s">
        <v>198</v>
      </c>
      <c r="C54" s="269" t="s">
        <v>199</v>
      </c>
      <c r="D54" s="270"/>
      <c r="E54" s="270"/>
      <c r="F54" s="271"/>
      <c r="G54" s="272" t="s">
        <v>179</v>
      </c>
      <c r="H54" s="297">
        <v>0.13200000000000001</v>
      </c>
      <c r="I54" s="275" t="s">
        <v>200</v>
      </c>
      <c r="J54" s="275">
        <f t="shared" si="3"/>
        <v>2.8446000000000002</v>
      </c>
    </row>
    <row r="55" spans="1:10" x14ac:dyDescent="0.25">
      <c r="A55" s="268" t="s">
        <v>128</v>
      </c>
      <c r="B55" s="268" t="s">
        <v>201</v>
      </c>
      <c r="C55" s="269" t="s">
        <v>202</v>
      </c>
      <c r="D55" s="270"/>
      <c r="E55" s="270"/>
      <c r="F55" s="271"/>
      <c r="G55" s="272" t="s">
        <v>184</v>
      </c>
      <c r="H55" s="297">
        <v>0.183</v>
      </c>
      <c r="I55" s="275" t="s">
        <v>203</v>
      </c>
      <c r="J55" s="275">
        <f t="shared" si="3"/>
        <v>3.7460099999999996</v>
      </c>
    </row>
    <row r="56" spans="1:10" x14ac:dyDescent="0.25">
      <c r="A56" s="290" t="s">
        <v>128</v>
      </c>
      <c r="B56" s="290" t="s">
        <v>134</v>
      </c>
      <c r="C56" s="291" t="s">
        <v>135</v>
      </c>
      <c r="D56" s="292"/>
      <c r="E56" s="292"/>
      <c r="F56" s="293"/>
      <c r="G56" s="294" t="s">
        <v>131</v>
      </c>
      <c r="H56" s="294" t="s">
        <v>204</v>
      </c>
      <c r="I56" s="296" t="s">
        <v>205</v>
      </c>
      <c r="J56" s="296">
        <f t="shared" si="3"/>
        <v>1.5238700000000001</v>
      </c>
    </row>
    <row r="57" spans="1:10" x14ac:dyDescent="0.25">
      <c r="A57" s="290" t="s">
        <v>128</v>
      </c>
      <c r="B57" s="290" t="s">
        <v>206</v>
      </c>
      <c r="C57" s="291" t="s">
        <v>207</v>
      </c>
      <c r="D57" s="292"/>
      <c r="E57" s="292"/>
      <c r="F57" s="293"/>
      <c r="G57" s="294" t="s">
        <v>131</v>
      </c>
      <c r="H57" s="294" t="s">
        <v>208</v>
      </c>
      <c r="I57" s="296" t="s">
        <v>209</v>
      </c>
      <c r="J57" s="296">
        <f t="shared" si="3"/>
        <v>2.1885500000000002</v>
      </c>
    </row>
    <row r="58" spans="1:10" x14ac:dyDescent="0.25">
      <c r="A58" s="266" t="s">
        <v>139</v>
      </c>
      <c r="B58" s="266"/>
      <c r="C58" s="266"/>
      <c r="D58" s="266"/>
      <c r="E58" s="266"/>
      <c r="F58" s="266"/>
      <c r="G58" s="266"/>
      <c r="H58" s="266"/>
      <c r="I58" s="266"/>
      <c r="J58" s="280">
        <f>ROUND(SUM(J52:J57),2)</f>
        <v>115.13</v>
      </c>
    </row>
    <row r="59" spans="1:10" x14ac:dyDescent="0.25">
      <c r="A59" s="248">
        <v>4</v>
      </c>
      <c r="B59" s="249" t="s">
        <v>37</v>
      </c>
      <c r="C59" s="249"/>
      <c r="D59" s="249"/>
      <c r="E59" s="249"/>
      <c r="F59" s="249"/>
      <c r="G59" s="249"/>
      <c r="H59" s="249"/>
      <c r="I59" s="249"/>
      <c r="J59" s="250"/>
    </row>
    <row r="60" spans="1:10" x14ac:dyDescent="0.25">
      <c r="A60" s="289" t="s">
        <v>38</v>
      </c>
      <c r="B60" s="252" t="s">
        <v>210</v>
      </c>
      <c r="C60" s="252"/>
      <c r="D60" s="252"/>
      <c r="E60" s="252"/>
      <c r="F60" s="252"/>
      <c r="G60" s="252"/>
      <c r="H60" s="252"/>
      <c r="I60" s="252"/>
      <c r="J60" s="253"/>
    </row>
    <row r="61" spans="1:10" x14ac:dyDescent="0.25">
      <c r="A61" s="265" t="s">
        <v>122</v>
      </c>
      <c r="B61" s="265" t="s">
        <v>123</v>
      </c>
      <c r="C61" s="266" t="s">
        <v>7</v>
      </c>
      <c r="D61" s="266"/>
      <c r="E61" s="266"/>
      <c r="F61" s="266"/>
      <c r="G61" s="267" t="s">
        <v>124</v>
      </c>
      <c r="H61" s="267" t="s">
        <v>125</v>
      </c>
      <c r="I61" s="267" t="s">
        <v>126</v>
      </c>
      <c r="J61" s="267" t="s">
        <v>127</v>
      </c>
    </row>
    <row r="62" spans="1:10" x14ac:dyDescent="0.25">
      <c r="A62" s="268" t="s">
        <v>151</v>
      </c>
      <c r="B62" s="268" t="s">
        <v>211</v>
      </c>
      <c r="C62" s="269" t="s">
        <v>212</v>
      </c>
      <c r="D62" s="270"/>
      <c r="E62" s="270"/>
      <c r="F62" s="271"/>
      <c r="G62" s="272" t="s">
        <v>213</v>
      </c>
      <c r="H62" s="297" t="s">
        <v>214</v>
      </c>
      <c r="I62" s="275" t="s">
        <v>215</v>
      </c>
      <c r="J62" s="275">
        <f>I62*H62</f>
        <v>1.5649200000000001</v>
      </c>
    </row>
    <row r="63" spans="1:10" x14ac:dyDescent="0.25">
      <c r="A63" s="268" t="s">
        <v>151</v>
      </c>
      <c r="B63" s="268" t="s">
        <v>216</v>
      </c>
      <c r="C63" s="269" t="s">
        <v>217</v>
      </c>
      <c r="D63" s="270"/>
      <c r="E63" s="270"/>
      <c r="F63" s="271"/>
      <c r="G63" s="272" t="s">
        <v>32</v>
      </c>
      <c r="H63" s="297" t="s">
        <v>218</v>
      </c>
      <c r="I63" s="275" t="s">
        <v>219</v>
      </c>
      <c r="J63" s="275">
        <f t="shared" ref="J63:J70" si="4">I63*H63</f>
        <v>0.21384999999999998</v>
      </c>
    </row>
    <row r="64" spans="1:10" x14ac:dyDescent="0.25">
      <c r="A64" s="268" t="s">
        <v>151</v>
      </c>
      <c r="B64" s="268" t="s">
        <v>220</v>
      </c>
      <c r="C64" s="269" t="s">
        <v>221</v>
      </c>
      <c r="D64" s="270"/>
      <c r="E64" s="270"/>
      <c r="F64" s="271"/>
      <c r="G64" s="272" t="s">
        <v>32</v>
      </c>
      <c r="H64" s="297" t="s">
        <v>222</v>
      </c>
      <c r="I64" s="275" t="s">
        <v>223</v>
      </c>
      <c r="J64" s="275">
        <f t="shared" si="4"/>
        <v>0.22355999999999998</v>
      </c>
    </row>
    <row r="65" spans="1:10" x14ac:dyDescent="0.25">
      <c r="A65" s="268" t="s">
        <v>151</v>
      </c>
      <c r="B65" s="268" t="s">
        <v>224</v>
      </c>
      <c r="C65" s="269" t="s">
        <v>225</v>
      </c>
      <c r="D65" s="270"/>
      <c r="E65" s="270"/>
      <c r="F65" s="271"/>
      <c r="G65" s="272" t="s">
        <v>32</v>
      </c>
      <c r="H65" s="297" t="s">
        <v>226</v>
      </c>
      <c r="I65" s="275" t="s">
        <v>227</v>
      </c>
      <c r="J65" s="275">
        <f>I65*H65-0.01</f>
        <v>18.358999999999998</v>
      </c>
    </row>
    <row r="66" spans="1:10" x14ac:dyDescent="0.25">
      <c r="A66" s="268" t="s">
        <v>151</v>
      </c>
      <c r="B66" s="268" t="s">
        <v>228</v>
      </c>
      <c r="C66" s="269" t="s">
        <v>229</v>
      </c>
      <c r="D66" s="270"/>
      <c r="E66" s="270"/>
      <c r="F66" s="271"/>
      <c r="G66" s="272" t="s">
        <v>39</v>
      </c>
      <c r="H66" s="297" t="s">
        <v>230</v>
      </c>
      <c r="I66" s="275" t="s">
        <v>231</v>
      </c>
      <c r="J66" s="275">
        <f t="shared" si="4"/>
        <v>65.572500000000005</v>
      </c>
    </row>
    <row r="67" spans="1:10" x14ac:dyDescent="0.25">
      <c r="A67" s="268" t="s">
        <v>128</v>
      </c>
      <c r="B67" s="268" t="s">
        <v>134</v>
      </c>
      <c r="C67" s="269" t="s">
        <v>135</v>
      </c>
      <c r="D67" s="270"/>
      <c r="E67" s="270"/>
      <c r="F67" s="271"/>
      <c r="G67" s="272" t="s">
        <v>131</v>
      </c>
      <c r="H67" s="297" t="s">
        <v>232</v>
      </c>
      <c r="I67" s="275" t="s">
        <v>144</v>
      </c>
      <c r="J67" s="275">
        <f t="shared" si="4"/>
        <v>5.2348099999999995</v>
      </c>
    </row>
    <row r="68" spans="1:10" x14ac:dyDescent="0.25">
      <c r="A68" s="268" t="s">
        <v>128</v>
      </c>
      <c r="B68" s="268" t="s">
        <v>206</v>
      </c>
      <c r="C68" s="269" t="s">
        <v>207</v>
      </c>
      <c r="D68" s="270"/>
      <c r="E68" s="270"/>
      <c r="F68" s="271"/>
      <c r="G68" s="272" t="s">
        <v>131</v>
      </c>
      <c r="H68" s="297" t="s">
        <v>233</v>
      </c>
      <c r="I68" s="275" t="s">
        <v>234</v>
      </c>
      <c r="J68" s="275">
        <f>I68*H68-0.01</f>
        <v>5.8984100000000002</v>
      </c>
    </row>
    <row r="69" spans="1:10" x14ac:dyDescent="0.25">
      <c r="A69" s="268" t="s">
        <v>128</v>
      </c>
      <c r="B69" s="268" t="s">
        <v>198</v>
      </c>
      <c r="C69" s="269" t="s">
        <v>199</v>
      </c>
      <c r="D69" s="270"/>
      <c r="E69" s="270"/>
      <c r="F69" s="271"/>
      <c r="G69" s="272" t="s">
        <v>179</v>
      </c>
      <c r="H69" s="297" t="s">
        <v>235</v>
      </c>
      <c r="I69" s="275" t="s">
        <v>200</v>
      </c>
      <c r="J69" s="275">
        <f t="shared" si="4"/>
        <v>0.28445999999999999</v>
      </c>
    </row>
    <row r="70" spans="1:10" x14ac:dyDescent="0.25">
      <c r="A70" s="268" t="s">
        <v>128</v>
      </c>
      <c r="B70" s="268" t="s">
        <v>201</v>
      </c>
      <c r="C70" s="269" t="s">
        <v>202</v>
      </c>
      <c r="D70" s="270"/>
      <c r="E70" s="270"/>
      <c r="F70" s="271"/>
      <c r="G70" s="272" t="s">
        <v>184</v>
      </c>
      <c r="H70" s="297" t="s">
        <v>236</v>
      </c>
      <c r="I70" s="275" t="s">
        <v>203</v>
      </c>
      <c r="J70" s="275">
        <f t="shared" si="4"/>
        <v>0.37460099999999996</v>
      </c>
    </row>
    <row r="71" spans="1:10" x14ac:dyDescent="0.25">
      <c r="A71" s="266" t="s">
        <v>139</v>
      </c>
      <c r="B71" s="266"/>
      <c r="C71" s="266"/>
      <c r="D71" s="266"/>
      <c r="E71" s="266"/>
      <c r="F71" s="266"/>
      <c r="G71" s="266"/>
      <c r="H71" s="266"/>
      <c r="I71" s="266"/>
      <c r="J71" s="280">
        <f>ROUND(SUM(J62:J70),2)-0.03</f>
        <v>97.7</v>
      </c>
    </row>
    <row r="72" spans="1:10" x14ac:dyDescent="0.25">
      <c r="A72" s="289" t="s">
        <v>40</v>
      </c>
      <c r="B72" s="252" t="s">
        <v>237</v>
      </c>
      <c r="C72" s="252"/>
      <c r="D72" s="252"/>
      <c r="E72" s="252"/>
      <c r="F72" s="252"/>
      <c r="G72" s="252"/>
      <c r="H72" s="252"/>
      <c r="I72" s="252"/>
      <c r="J72" s="253"/>
    </row>
    <row r="73" spans="1:10" x14ac:dyDescent="0.25">
      <c r="A73" s="265" t="s">
        <v>122</v>
      </c>
      <c r="B73" s="265" t="s">
        <v>123</v>
      </c>
      <c r="C73" s="266" t="s">
        <v>7</v>
      </c>
      <c r="D73" s="266"/>
      <c r="E73" s="266"/>
      <c r="F73" s="266"/>
      <c r="G73" s="267" t="s">
        <v>124</v>
      </c>
      <c r="H73" s="267" t="s">
        <v>125</v>
      </c>
      <c r="I73" s="267" t="s">
        <v>126</v>
      </c>
      <c r="J73" s="267" t="s">
        <v>127</v>
      </c>
    </row>
    <row r="74" spans="1:10" x14ac:dyDescent="0.25">
      <c r="A74" s="268" t="s">
        <v>151</v>
      </c>
      <c r="B74" s="268" t="s">
        <v>211</v>
      </c>
      <c r="C74" s="269" t="s">
        <v>212</v>
      </c>
      <c r="D74" s="270"/>
      <c r="E74" s="270"/>
      <c r="F74" s="271"/>
      <c r="G74" s="272" t="s">
        <v>213</v>
      </c>
      <c r="H74" s="272" t="s">
        <v>238</v>
      </c>
      <c r="I74" s="284" t="s">
        <v>215</v>
      </c>
      <c r="J74" s="275">
        <f>I74*H74-0.01</f>
        <v>3.8153600000000005</v>
      </c>
    </row>
    <row r="75" spans="1:10" x14ac:dyDescent="0.25">
      <c r="A75" s="268" t="s">
        <v>151</v>
      </c>
      <c r="B75" s="268" t="s">
        <v>216</v>
      </c>
      <c r="C75" s="269" t="s">
        <v>217</v>
      </c>
      <c r="D75" s="270"/>
      <c r="E75" s="270"/>
      <c r="F75" s="271"/>
      <c r="G75" s="272" t="s">
        <v>32</v>
      </c>
      <c r="H75" s="272" t="s">
        <v>239</v>
      </c>
      <c r="I75" s="284" t="s">
        <v>219</v>
      </c>
      <c r="J75" s="275">
        <f>I75*H75-0.01</f>
        <v>8.8700000000000001E-2</v>
      </c>
    </row>
    <row r="76" spans="1:10" x14ac:dyDescent="0.25">
      <c r="A76" s="268" t="s">
        <v>151</v>
      </c>
      <c r="B76" s="268" t="s">
        <v>220</v>
      </c>
      <c r="C76" s="269" t="s">
        <v>221</v>
      </c>
      <c r="D76" s="270"/>
      <c r="E76" s="270"/>
      <c r="F76" s="271"/>
      <c r="G76" s="272" t="s">
        <v>32</v>
      </c>
      <c r="H76" s="272" t="s">
        <v>240</v>
      </c>
      <c r="I76" s="284" t="s">
        <v>223</v>
      </c>
      <c r="J76" s="275">
        <f t="shared" ref="J76:J82" si="5">I76*H76</f>
        <v>0.11177999999999999</v>
      </c>
    </row>
    <row r="77" spans="1:10" x14ac:dyDescent="0.25">
      <c r="A77" s="268" t="s">
        <v>151</v>
      </c>
      <c r="B77" s="268" t="s">
        <v>224</v>
      </c>
      <c r="C77" s="269" t="s">
        <v>225</v>
      </c>
      <c r="D77" s="270"/>
      <c r="E77" s="270"/>
      <c r="F77" s="271"/>
      <c r="G77" s="272" t="s">
        <v>32</v>
      </c>
      <c r="H77" s="272" t="s">
        <v>241</v>
      </c>
      <c r="I77" s="284" t="s">
        <v>227</v>
      </c>
      <c r="J77" s="275">
        <f t="shared" si="5"/>
        <v>9.1844999999999999</v>
      </c>
    </row>
    <row r="78" spans="1:10" x14ac:dyDescent="0.25">
      <c r="A78" s="268" t="s">
        <v>151</v>
      </c>
      <c r="B78" s="268" t="s">
        <v>242</v>
      </c>
      <c r="C78" s="269" t="s">
        <v>243</v>
      </c>
      <c r="D78" s="270"/>
      <c r="E78" s="270"/>
      <c r="F78" s="271"/>
      <c r="G78" s="272" t="s">
        <v>39</v>
      </c>
      <c r="H78" s="272" t="s">
        <v>230</v>
      </c>
      <c r="I78" s="284" t="s">
        <v>244</v>
      </c>
      <c r="J78" s="275">
        <f t="shared" si="5"/>
        <v>36.393000000000001</v>
      </c>
    </row>
    <row r="79" spans="1:10" x14ac:dyDescent="0.25">
      <c r="A79" s="268" t="s">
        <v>128</v>
      </c>
      <c r="B79" s="268" t="s">
        <v>134</v>
      </c>
      <c r="C79" s="269" t="s">
        <v>135</v>
      </c>
      <c r="D79" s="270"/>
      <c r="E79" s="270"/>
      <c r="F79" s="271"/>
      <c r="G79" s="272" t="s">
        <v>131</v>
      </c>
      <c r="H79" s="272" t="s">
        <v>245</v>
      </c>
      <c r="I79" s="284" t="s">
        <v>144</v>
      </c>
      <c r="J79" s="275">
        <f t="shared" si="5"/>
        <v>2.9207699999999996</v>
      </c>
    </row>
    <row r="80" spans="1:10" x14ac:dyDescent="0.25">
      <c r="A80" s="268" t="s">
        <v>128</v>
      </c>
      <c r="B80" s="268" t="s">
        <v>206</v>
      </c>
      <c r="C80" s="269" t="s">
        <v>207</v>
      </c>
      <c r="D80" s="270"/>
      <c r="E80" s="270"/>
      <c r="F80" s="271"/>
      <c r="G80" s="272" t="s">
        <v>131</v>
      </c>
      <c r="H80" s="272" t="s">
        <v>246</v>
      </c>
      <c r="I80" s="284" t="s">
        <v>234</v>
      </c>
      <c r="J80" s="275">
        <f>I80*H80-0.01</f>
        <v>2.3789600000000002</v>
      </c>
    </row>
    <row r="81" spans="1:10" x14ac:dyDescent="0.25">
      <c r="A81" s="268" t="s">
        <v>128</v>
      </c>
      <c r="B81" s="268" t="s">
        <v>198</v>
      </c>
      <c r="C81" s="269" t="s">
        <v>199</v>
      </c>
      <c r="D81" s="270"/>
      <c r="E81" s="270"/>
      <c r="F81" s="271"/>
      <c r="G81" s="272" t="s">
        <v>179</v>
      </c>
      <c r="H81" s="272" t="s">
        <v>235</v>
      </c>
      <c r="I81" s="284" t="s">
        <v>200</v>
      </c>
      <c r="J81" s="275">
        <f t="shared" si="5"/>
        <v>0.28445999999999999</v>
      </c>
    </row>
    <row r="82" spans="1:10" x14ac:dyDescent="0.25">
      <c r="A82" s="268" t="s">
        <v>128</v>
      </c>
      <c r="B82" s="268" t="s">
        <v>201</v>
      </c>
      <c r="C82" s="269" t="s">
        <v>202</v>
      </c>
      <c r="D82" s="270"/>
      <c r="E82" s="270"/>
      <c r="F82" s="271"/>
      <c r="G82" s="272" t="s">
        <v>184</v>
      </c>
      <c r="H82" s="272" t="s">
        <v>236</v>
      </c>
      <c r="I82" s="284" t="s">
        <v>203</v>
      </c>
      <c r="J82" s="275">
        <f t="shared" si="5"/>
        <v>0.37460099999999996</v>
      </c>
    </row>
    <row r="83" spans="1:10" x14ac:dyDescent="0.25">
      <c r="A83" s="266" t="s">
        <v>139</v>
      </c>
      <c r="B83" s="266"/>
      <c r="C83" s="266"/>
      <c r="D83" s="266"/>
      <c r="E83" s="266"/>
      <c r="F83" s="266"/>
      <c r="G83" s="266"/>
      <c r="H83" s="266"/>
      <c r="I83" s="266"/>
      <c r="J83" s="280">
        <f>ROUND(SUM(J74:J82),2)-0.01</f>
        <v>55.54</v>
      </c>
    </row>
    <row r="84" spans="1:10" x14ac:dyDescent="0.25">
      <c r="A84" s="298" t="s">
        <v>41</v>
      </c>
      <c r="B84" s="252" t="s">
        <v>247</v>
      </c>
      <c r="C84" s="252"/>
      <c r="D84" s="252"/>
      <c r="E84" s="252"/>
      <c r="F84" s="252"/>
      <c r="G84" s="252"/>
      <c r="H84" s="252"/>
      <c r="I84" s="252"/>
      <c r="J84" s="252"/>
    </row>
    <row r="85" spans="1:10" x14ac:dyDescent="0.25">
      <c r="A85" s="265" t="s">
        <v>122</v>
      </c>
      <c r="B85" s="265" t="s">
        <v>123</v>
      </c>
      <c r="C85" s="266" t="s">
        <v>7</v>
      </c>
      <c r="D85" s="266"/>
      <c r="E85" s="266"/>
      <c r="F85" s="266"/>
      <c r="G85" s="267" t="s">
        <v>124</v>
      </c>
      <c r="H85" s="267" t="s">
        <v>125</v>
      </c>
      <c r="I85" s="267" t="s">
        <v>126</v>
      </c>
      <c r="J85" s="267" t="s">
        <v>127</v>
      </c>
    </row>
    <row r="86" spans="1:10" x14ac:dyDescent="0.25">
      <c r="A86" s="299" t="s">
        <v>128</v>
      </c>
      <c r="B86" s="299" t="s">
        <v>248</v>
      </c>
      <c r="C86" s="300" t="s">
        <v>247</v>
      </c>
      <c r="D86" s="300"/>
      <c r="E86" s="300"/>
      <c r="F86" s="300"/>
      <c r="G86" s="272" t="s">
        <v>39</v>
      </c>
      <c r="H86" s="272" t="s">
        <v>249</v>
      </c>
      <c r="I86" s="301" t="s">
        <v>250</v>
      </c>
      <c r="J86" s="272" t="s">
        <v>251</v>
      </c>
    </row>
    <row r="87" spans="1:10" x14ac:dyDescent="0.25">
      <c r="A87" s="299" t="s">
        <v>128</v>
      </c>
      <c r="B87" s="299" t="s">
        <v>252</v>
      </c>
      <c r="C87" s="302" t="s">
        <v>253</v>
      </c>
      <c r="D87" s="302"/>
      <c r="E87" s="302"/>
      <c r="F87" s="302"/>
      <c r="G87" s="272" t="s">
        <v>254</v>
      </c>
      <c r="H87" s="272" t="s">
        <v>255</v>
      </c>
      <c r="I87" s="301" t="s">
        <v>256</v>
      </c>
      <c r="J87" s="272" t="s">
        <v>257</v>
      </c>
    </row>
    <row r="88" spans="1:10" x14ac:dyDescent="0.25">
      <c r="A88" s="299" t="s">
        <v>128</v>
      </c>
      <c r="B88" s="299" t="s">
        <v>258</v>
      </c>
      <c r="C88" s="302" t="s">
        <v>259</v>
      </c>
      <c r="D88" s="302"/>
      <c r="E88" s="302"/>
      <c r="F88" s="302"/>
      <c r="G88" s="272" t="s">
        <v>254</v>
      </c>
      <c r="H88" s="272" t="s">
        <v>260</v>
      </c>
      <c r="I88" s="301" t="s">
        <v>261</v>
      </c>
      <c r="J88" s="272" t="s">
        <v>262</v>
      </c>
    </row>
    <row r="89" spans="1:10" x14ac:dyDescent="0.25">
      <c r="A89" s="299" t="s">
        <v>128</v>
      </c>
      <c r="B89" s="299" t="s">
        <v>263</v>
      </c>
      <c r="C89" s="302" t="s">
        <v>264</v>
      </c>
      <c r="D89" s="302"/>
      <c r="E89" s="302"/>
      <c r="F89" s="302"/>
      <c r="G89" s="272" t="s">
        <v>254</v>
      </c>
      <c r="H89" s="272" t="s">
        <v>265</v>
      </c>
      <c r="I89" s="301" t="s">
        <v>266</v>
      </c>
      <c r="J89" s="272" t="s">
        <v>267</v>
      </c>
    </row>
    <row r="90" spans="1:10" x14ac:dyDescent="0.25">
      <c r="A90" s="299" t="s">
        <v>128</v>
      </c>
      <c r="B90" s="299" t="s">
        <v>268</v>
      </c>
      <c r="C90" s="302" t="s">
        <v>269</v>
      </c>
      <c r="D90" s="302"/>
      <c r="E90" s="302"/>
      <c r="F90" s="302"/>
      <c r="G90" s="272" t="s">
        <v>39</v>
      </c>
      <c r="H90" s="272" t="s">
        <v>270</v>
      </c>
      <c r="I90" s="301" t="s">
        <v>271</v>
      </c>
      <c r="J90" s="272" t="s">
        <v>272</v>
      </c>
    </row>
    <row r="91" spans="1:10" x14ac:dyDescent="0.25">
      <c r="A91" s="299" t="s">
        <v>128</v>
      </c>
      <c r="B91" s="299" t="s">
        <v>273</v>
      </c>
      <c r="C91" s="302" t="s">
        <v>274</v>
      </c>
      <c r="D91" s="302"/>
      <c r="E91" s="302"/>
      <c r="F91" s="302"/>
      <c r="G91" s="272" t="s">
        <v>254</v>
      </c>
      <c r="H91" s="272" t="s">
        <v>275</v>
      </c>
      <c r="I91" s="301" t="s">
        <v>276</v>
      </c>
      <c r="J91" s="272" t="s">
        <v>277</v>
      </c>
    </row>
    <row r="92" spans="1:10" x14ac:dyDescent="0.25">
      <c r="A92" s="299" t="s">
        <v>128</v>
      </c>
      <c r="B92" s="299" t="s">
        <v>278</v>
      </c>
      <c r="C92" s="302" t="s">
        <v>279</v>
      </c>
      <c r="D92" s="302"/>
      <c r="E92" s="302"/>
      <c r="F92" s="302"/>
      <c r="G92" s="272" t="s">
        <v>254</v>
      </c>
      <c r="H92" s="272" t="s">
        <v>265</v>
      </c>
      <c r="I92" s="301" t="s">
        <v>280</v>
      </c>
      <c r="J92" s="272" t="s">
        <v>281</v>
      </c>
    </row>
    <row r="93" spans="1:10" x14ac:dyDescent="0.25">
      <c r="A93" s="299" t="s">
        <v>128</v>
      </c>
      <c r="B93" s="299" t="s">
        <v>282</v>
      </c>
      <c r="C93" s="302" t="s">
        <v>283</v>
      </c>
      <c r="D93" s="302"/>
      <c r="E93" s="302"/>
      <c r="F93" s="302"/>
      <c r="G93" s="272" t="s">
        <v>254</v>
      </c>
      <c r="H93" s="272" t="s">
        <v>284</v>
      </c>
      <c r="I93" s="301" t="s">
        <v>285</v>
      </c>
      <c r="J93" s="272" t="s">
        <v>286</v>
      </c>
    </row>
    <row r="94" spans="1:10" x14ac:dyDescent="0.25">
      <c r="A94" s="299" t="s">
        <v>128</v>
      </c>
      <c r="B94" s="299" t="s">
        <v>287</v>
      </c>
      <c r="C94" s="302" t="s">
        <v>288</v>
      </c>
      <c r="D94" s="302"/>
      <c r="E94" s="302"/>
      <c r="F94" s="302"/>
      <c r="G94" s="272" t="s">
        <v>254</v>
      </c>
      <c r="H94" s="272" t="s">
        <v>289</v>
      </c>
      <c r="I94" s="301" t="s">
        <v>290</v>
      </c>
      <c r="J94" s="272" t="s">
        <v>291</v>
      </c>
    </row>
    <row r="95" spans="1:10" x14ac:dyDescent="0.25">
      <c r="A95" s="299" t="s">
        <v>128</v>
      </c>
      <c r="B95" s="299" t="s">
        <v>292</v>
      </c>
      <c r="C95" s="302" t="s">
        <v>293</v>
      </c>
      <c r="D95" s="302"/>
      <c r="E95" s="302"/>
      <c r="F95" s="302"/>
      <c r="G95" s="272" t="s">
        <v>254</v>
      </c>
      <c r="H95" s="272" t="s">
        <v>294</v>
      </c>
      <c r="I95" s="301" t="s">
        <v>295</v>
      </c>
      <c r="J95" s="272" t="s">
        <v>296</v>
      </c>
    </row>
    <row r="96" spans="1:10" x14ac:dyDescent="0.25">
      <c r="A96" s="299" t="s">
        <v>128</v>
      </c>
      <c r="B96" s="299" t="s">
        <v>297</v>
      </c>
      <c r="C96" s="302" t="s">
        <v>298</v>
      </c>
      <c r="D96" s="302"/>
      <c r="E96" s="302"/>
      <c r="F96" s="302"/>
      <c r="G96" s="272" t="s">
        <v>254</v>
      </c>
      <c r="H96" s="272" t="s">
        <v>299</v>
      </c>
      <c r="I96" s="301" t="s">
        <v>300</v>
      </c>
      <c r="J96" s="272" t="s">
        <v>301</v>
      </c>
    </row>
    <row r="97" spans="1:10" x14ac:dyDescent="0.25">
      <c r="A97" s="299" t="s">
        <v>128</v>
      </c>
      <c r="B97" s="299" t="s">
        <v>302</v>
      </c>
      <c r="C97" s="302" t="s">
        <v>303</v>
      </c>
      <c r="D97" s="302"/>
      <c r="E97" s="302"/>
      <c r="F97" s="302"/>
      <c r="G97" s="272" t="s">
        <v>254</v>
      </c>
      <c r="H97" s="272" t="s">
        <v>304</v>
      </c>
      <c r="I97" s="301" t="s">
        <v>305</v>
      </c>
      <c r="J97" s="272" t="s">
        <v>306</v>
      </c>
    </row>
    <row r="98" spans="1:10" x14ac:dyDescent="0.25">
      <c r="A98" s="299" t="s">
        <v>128</v>
      </c>
      <c r="B98" s="299" t="s">
        <v>307</v>
      </c>
      <c r="C98" s="300" t="s">
        <v>308</v>
      </c>
      <c r="D98" s="300"/>
      <c r="E98" s="300"/>
      <c r="F98" s="300"/>
      <c r="G98" s="272" t="s">
        <v>254</v>
      </c>
      <c r="H98" s="272" t="s">
        <v>265</v>
      </c>
      <c r="I98" s="301" t="s">
        <v>309</v>
      </c>
      <c r="J98" s="272" t="s">
        <v>257</v>
      </c>
    </row>
    <row r="99" spans="1:10" x14ac:dyDescent="0.25">
      <c r="A99" s="299" t="s">
        <v>128</v>
      </c>
      <c r="B99" s="299" t="s">
        <v>310</v>
      </c>
      <c r="C99" s="300" t="s">
        <v>311</v>
      </c>
      <c r="D99" s="300"/>
      <c r="E99" s="300"/>
      <c r="F99" s="300"/>
      <c r="G99" s="272" t="s">
        <v>254</v>
      </c>
      <c r="H99" s="272" t="s">
        <v>312</v>
      </c>
      <c r="I99" s="301" t="s">
        <v>313</v>
      </c>
      <c r="J99" s="272" t="s">
        <v>314</v>
      </c>
    </row>
    <row r="100" spans="1:10" x14ac:dyDescent="0.25">
      <c r="A100" s="299" t="s">
        <v>128</v>
      </c>
      <c r="B100" s="299" t="s">
        <v>315</v>
      </c>
      <c r="C100" s="300" t="s">
        <v>316</v>
      </c>
      <c r="D100" s="300"/>
      <c r="E100" s="300"/>
      <c r="F100" s="300"/>
      <c r="G100" s="272" t="s">
        <v>254</v>
      </c>
      <c r="H100" s="272" t="s">
        <v>317</v>
      </c>
      <c r="I100" s="301" t="s">
        <v>318</v>
      </c>
      <c r="J100" s="272" t="s">
        <v>319</v>
      </c>
    </row>
    <row r="101" spans="1:10" x14ac:dyDescent="0.25">
      <c r="A101" s="299" t="s">
        <v>128</v>
      </c>
      <c r="B101" s="299" t="s">
        <v>320</v>
      </c>
      <c r="C101" s="300" t="s">
        <v>321</v>
      </c>
      <c r="D101" s="300"/>
      <c r="E101" s="300"/>
      <c r="F101" s="300"/>
      <c r="G101" s="272" t="s">
        <v>39</v>
      </c>
      <c r="H101" s="272" t="s">
        <v>322</v>
      </c>
      <c r="I101" s="301" t="s">
        <v>323</v>
      </c>
      <c r="J101" s="272" t="s">
        <v>324</v>
      </c>
    </row>
    <row r="102" spans="1:10" x14ac:dyDescent="0.25">
      <c r="A102" s="299" t="s">
        <v>128</v>
      </c>
      <c r="B102" s="299" t="s">
        <v>325</v>
      </c>
      <c r="C102" s="300" t="s">
        <v>326</v>
      </c>
      <c r="D102" s="300"/>
      <c r="E102" s="300"/>
      <c r="F102" s="300"/>
      <c r="G102" s="272" t="s">
        <v>254</v>
      </c>
      <c r="H102" s="272" t="s">
        <v>312</v>
      </c>
      <c r="I102" s="301" t="s">
        <v>327</v>
      </c>
      <c r="J102" s="272" t="s">
        <v>328</v>
      </c>
    </row>
    <row r="103" spans="1:10" x14ac:dyDescent="0.25">
      <c r="A103" s="266" t="s">
        <v>139</v>
      </c>
      <c r="B103" s="266"/>
      <c r="C103" s="266"/>
      <c r="D103" s="266"/>
      <c r="E103" s="266"/>
      <c r="F103" s="266"/>
      <c r="G103" s="266"/>
      <c r="H103" s="266"/>
      <c r="I103" s="266"/>
      <c r="J103" s="280">
        <v>69.86</v>
      </c>
    </row>
    <row r="104" spans="1:10" x14ac:dyDescent="0.25">
      <c r="A104" s="248">
        <v>5</v>
      </c>
      <c r="B104" s="249" t="s">
        <v>43</v>
      </c>
      <c r="C104" s="249"/>
      <c r="D104" s="249"/>
      <c r="E104" s="249"/>
      <c r="F104" s="249"/>
      <c r="G104" s="249"/>
      <c r="H104" s="249"/>
      <c r="I104" s="249"/>
      <c r="J104" s="250"/>
    </row>
    <row r="105" spans="1:10" x14ac:dyDescent="0.25">
      <c r="A105" s="289" t="s">
        <v>44</v>
      </c>
      <c r="B105" s="286" t="s">
        <v>329</v>
      </c>
      <c r="C105" s="287"/>
      <c r="D105" s="287"/>
      <c r="E105" s="287"/>
      <c r="F105" s="287"/>
      <c r="G105" s="287"/>
      <c r="H105" s="287"/>
      <c r="I105" s="287"/>
      <c r="J105" s="288"/>
    </row>
    <row r="106" spans="1:10" x14ac:dyDescent="0.25">
      <c r="A106" s="267" t="s">
        <v>122</v>
      </c>
      <c r="B106" s="267" t="s">
        <v>123</v>
      </c>
      <c r="C106" s="266" t="s">
        <v>7</v>
      </c>
      <c r="D106" s="266"/>
      <c r="E106" s="266"/>
      <c r="F106" s="266"/>
      <c r="G106" s="267" t="s">
        <v>124</v>
      </c>
      <c r="H106" s="267" t="s">
        <v>125</v>
      </c>
      <c r="I106" s="267" t="s">
        <v>126</v>
      </c>
      <c r="J106" s="267" t="s">
        <v>127</v>
      </c>
    </row>
    <row r="107" spans="1:10" x14ac:dyDescent="0.25">
      <c r="A107" s="294" t="s">
        <v>151</v>
      </c>
      <c r="B107" s="294" t="s">
        <v>330</v>
      </c>
      <c r="C107" s="303" t="s">
        <v>331</v>
      </c>
      <c r="D107" s="303"/>
      <c r="E107" s="303"/>
      <c r="F107" s="303"/>
      <c r="G107" s="294" t="s">
        <v>332</v>
      </c>
      <c r="H107" s="290" t="s">
        <v>333</v>
      </c>
      <c r="I107" s="304" t="s">
        <v>334</v>
      </c>
      <c r="J107" s="304" t="s">
        <v>335</v>
      </c>
    </row>
    <row r="108" spans="1:10" x14ac:dyDescent="0.25">
      <c r="A108" s="272" t="s">
        <v>151</v>
      </c>
      <c r="B108" s="272" t="s">
        <v>336</v>
      </c>
      <c r="C108" s="300" t="s">
        <v>337</v>
      </c>
      <c r="D108" s="300"/>
      <c r="E108" s="300"/>
      <c r="F108" s="300"/>
      <c r="G108" s="272" t="s">
        <v>332</v>
      </c>
      <c r="H108" s="268" t="s">
        <v>338</v>
      </c>
      <c r="I108" s="304" t="s">
        <v>339</v>
      </c>
      <c r="J108" s="304" t="s">
        <v>340</v>
      </c>
    </row>
    <row r="109" spans="1:10" x14ac:dyDescent="0.25">
      <c r="A109" s="294" t="s">
        <v>128</v>
      </c>
      <c r="B109" s="294" t="s">
        <v>341</v>
      </c>
      <c r="C109" s="303" t="s">
        <v>342</v>
      </c>
      <c r="D109" s="303"/>
      <c r="E109" s="303"/>
      <c r="F109" s="303"/>
      <c r="G109" s="294" t="s">
        <v>131</v>
      </c>
      <c r="H109" s="290" t="s">
        <v>343</v>
      </c>
      <c r="I109" s="304" t="s">
        <v>344</v>
      </c>
      <c r="J109" s="304" t="s">
        <v>345</v>
      </c>
    </row>
    <row r="110" spans="1:10" x14ac:dyDescent="0.25">
      <c r="A110" s="272" t="s">
        <v>128</v>
      </c>
      <c r="B110" s="272" t="s">
        <v>346</v>
      </c>
      <c r="C110" s="300" t="s">
        <v>347</v>
      </c>
      <c r="D110" s="300"/>
      <c r="E110" s="300"/>
      <c r="F110" s="300"/>
      <c r="G110" s="272" t="s">
        <v>184</v>
      </c>
      <c r="H110" s="268" t="s">
        <v>348</v>
      </c>
      <c r="I110" s="304" t="s">
        <v>306</v>
      </c>
      <c r="J110" s="304" t="s">
        <v>349</v>
      </c>
    </row>
    <row r="111" spans="1:10" x14ac:dyDescent="0.25">
      <c r="A111" s="272" t="s">
        <v>128</v>
      </c>
      <c r="B111" s="272" t="s">
        <v>350</v>
      </c>
      <c r="C111" s="300" t="s">
        <v>351</v>
      </c>
      <c r="D111" s="300"/>
      <c r="E111" s="300"/>
      <c r="F111" s="300"/>
      <c r="G111" s="272" t="s">
        <v>179</v>
      </c>
      <c r="H111" s="268" t="s">
        <v>352</v>
      </c>
      <c r="I111" s="304" t="s">
        <v>353</v>
      </c>
      <c r="J111" s="304" t="s">
        <v>328</v>
      </c>
    </row>
    <row r="112" spans="1:10" x14ac:dyDescent="0.25">
      <c r="A112" s="305" t="s">
        <v>139</v>
      </c>
      <c r="B112" s="306"/>
      <c r="C112" s="306"/>
      <c r="D112" s="306"/>
      <c r="E112" s="306"/>
      <c r="F112" s="306"/>
      <c r="G112" s="306"/>
      <c r="H112" s="306"/>
      <c r="I112" s="307"/>
      <c r="J112" s="308">
        <v>18.48</v>
      </c>
    </row>
  </sheetData>
  <mergeCells count="117">
    <mergeCell ref="A112:I112"/>
    <mergeCell ref="C106:F106"/>
    <mergeCell ref="C107:F107"/>
    <mergeCell ref="C108:F108"/>
    <mergeCell ref="C109:F109"/>
    <mergeCell ref="C110:F110"/>
    <mergeCell ref="C111:F111"/>
    <mergeCell ref="C100:F100"/>
    <mergeCell ref="C101:F101"/>
    <mergeCell ref="C102:F102"/>
    <mergeCell ref="A103:I103"/>
    <mergeCell ref="B104:J104"/>
    <mergeCell ref="B105:J105"/>
    <mergeCell ref="C94:F94"/>
    <mergeCell ref="C95:F95"/>
    <mergeCell ref="C96:F96"/>
    <mergeCell ref="C97:F97"/>
    <mergeCell ref="C98:F98"/>
    <mergeCell ref="C99:F99"/>
    <mergeCell ref="C88:F88"/>
    <mergeCell ref="C89:F89"/>
    <mergeCell ref="C90:F90"/>
    <mergeCell ref="C91:F91"/>
    <mergeCell ref="C92:F92"/>
    <mergeCell ref="C93:F93"/>
    <mergeCell ref="C82:F82"/>
    <mergeCell ref="A83:I83"/>
    <mergeCell ref="B84:J84"/>
    <mergeCell ref="C85:F85"/>
    <mergeCell ref="C86:F86"/>
    <mergeCell ref="C87:F87"/>
    <mergeCell ref="C76:F76"/>
    <mergeCell ref="C77:F77"/>
    <mergeCell ref="C78:F78"/>
    <mergeCell ref="C79:F79"/>
    <mergeCell ref="C80:F80"/>
    <mergeCell ref="C81:F81"/>
    <mergeCell ref="C70:F70"/>
    <mergeCell ref="A71:I71"/>
    <mergeCell ref="B72:J72"/>
    <mergeCell ref="C73:F73"/>
    <mergeCell ref="C74:F74"/>
    <mergeCell ref="C75:F75"/>
    <mergeCell ref="C64:F64"/>
    <mergeCell ref="C65:F65"/>
    <mergeCell ref="C66:F66"/>
    <mergeCell ref="C67:F67"/>
    <mergeCell ref="C68:F68"/>
    <mergeCell ref="C69:F69"/>
    <mergeCell ref="A58:I58"/>
    <mergeCell ref="B59:J59"/>
    <mergeCell ref="B60:J60"/>
    <mergeCell ref="C61:F61"/>
    <mergeCell ref="C62:F62"/>
    <mergeCell ref="C63:F63"/>
    <mergeCell ref="C52:F52"/>
    <mergeCell ref="C53:F53"/>
    <mergeCell ref="C54:F54"/>
    <mergeCell ref="C55:F55"/>
    <mergeCell ref="C56:F56"/>
    <mergeCell ref="C57:F57"/>
    <mergeCell ref="C46:F46"/>
    <mergeCell ref="C47:F47"/>
    <mergeCell ref="C48:F48"/>
    <mergeCell ref="A49:I49"/>
    <mergeCell ref="B50:J50"/>
    <mergeCell ref="C51:F51"/>
    <mergeCell ref="C40:F40"/>
    <mergeCell ref="C41:F41"/>
    <mergeCell ref="C42:F42"/>
    <mergeCell ref="C43:F43"/>
    <mergeCell ref="C44:F44"/>
    <mergeCell ref="C45:F45"/>
    <mergeCell ref="A34:I34"/>
    <mergeCell ref="B35:J35"/>
    <mergeCell ref="B36:J36"/>
    <mergeCell ref="C37:F37"/>
    <mergeCell ref="C38:F38"/>
    <mergeCell ref="C39:F39"/>
    <mergeCell ref="A28:I28"/>
    <mergeCell ref="B29:J29"/>
    <mergeCell ref="C30:F30"/>
    <mergeCell ref="C31:F31"/>
    <mergeCell ref="C32:F32"/>
    <mergeCell ref="C33:F33"/>
    <mergeCell ref="C22:F22"/>
    <mergeCell ref="C23:F23"/>
    <mergeCell ref="A24:I24"/>
    <mergeCell ref="B25:J25"/>
    <mergeCell ref="C26:F26"/>
    <mergeCell ref="C27:F27"/>
    <mergeCell ref="C16:F16"/>
    <mergeCell ref="C17:F17"/>
    <mergeCell ref="C18:F18"/>
    <mergeCell ref="C19:F19"/>
    <mergeCell ref="A20:I20"/>
    <mergeCell ref="B21:J21"/>
    <mergeCell ref="A13:C13"/>
    <mergeCell ref="D13:E13"/>
    <mergeCell ref="F13:G13"/>
    <mergeCell ref="H13:J13"/>
    <mergeCell ref="B14:J14"/>
    <mergeCell ref="B15:J15"/>
    <mergeCell ref="A8:J8"/>
    <mergeCell ref="B10:J10"/>
    <mergeCell ref="B11:J11"/>
    <mergeCell ref="A12:C12"/>
    <mergeCell ref="D12:E12"/>
    <mergeCell ref="F12:G12"/>
    <mergeCell ref="H12:J12"/>
    <mergeCell ref="A1:J3"/>
    <mergeCell ref="A4:J4"/>
    <mergeCell ref="A5:J5"/>
    <mergeCell ref="A6:A7"/>
    <mergeCell ref="B6:G7"/>
    <mergeCell ref="H6:H7"/>
    <mergeCell ref="I6:I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selection activeCell="J7" sqref="J7"/>
    </sheetView>
  </sheetViews>
  <sheetFormatPr defaultRowHeight="12.75" x14ac:dyDescent="0.2"/>
  <cols>
    <col min="1" max="1" width="9.28515625" style="31" bestFit="1" customWidth="1"/>
    <col min="2" max="2" width="50.7109375" style="123" customWidth="1"/>
    <col min="3" max="3" width="15.5703125" style="31" customWidth="1"/>
    <col min="4" max="4" width="13.28515625" style="31" customWidth="1"/>
    <col min="5" max="7" width="13.7109375" style="31" customWidth="1"/>
    <col min="8" max="16384" width="9.140625" style="31"/>
  </cols>
  <sheetData>
    <row r="1" spans="1:7" ht="18.75" customHeight="1" x14ac:dyDescent="0.2">
      <c r="A1" s="219" t="s">
        <v>0</v>
      </c>
      <c r="B1" s="220"/>
      <c r="C1" s="220"/>
      <c r="D1" s="220"/>
      <c r="E1" s="220"/>
      <c r="F1" s="220"/>
      <c r="G1" s="221"/>
    </row>
    <row r="2" spans="1:7" ht="21" customHeight="1" thickBot="1" x14ac:dyDescent="0.25">
      <c r="A2" s="105" t="s">
        <v>2</v>
      </c>
      <c r="B2" s="222" t="s">
        <v>3</v>
      </c>
      <c r="C2" s="223"/>
      <c r="D2" s="223"/>
      <c r="E2" s="223"/>
      <c r="F2" s="223"/>
      <c r="G2" s="224"/>
    </row>
    <row r="3" spans="1:7" ht="15.75" customHeight="1" x14ac:dyDescent="0.2">
      <c r="A3" s="225" t="s">
        <v>113</v>
      </c>
      <c r="B3" s="226"/>
      <c r="C3" s="226"/>
      <c r="D3" s="226"/>
      <c r="E3" s="226"/>
      <c r="F3" s="226"/>
      <c r="G3" s="227"/>
    </row>
    <row r="4" spans="1:7" ht="25.5" x14ac:dyDescent="0.2">
      <c r="A4" s="106" t="s">
        <v>102</v>
      </c>
      <c r="B4" s="122" t="s">
        <v>103</v>
      </c>
      <c r="C4" s="107" t="s">
        <v>104</v>
      </c>
      <c r="D4" s="107" t="s">
        <v>105</v>
      </c>
      <c r="E4" s="108" t="s">
        <v>106</v>
      </c>
      <c r="F4" s="108" t="s">
        <v>107</v>
      </c>
      <c r="G4" s="109" t="s">
        <v>108</v>
      </c>
    </row>
    <row r="5" spans="1:7" x14ac:dyDescent="0.2">
      <c r="A5" s="203">
        <v>1</v>
      </c>
      <c r="B5" s="210" t="s">
        <v>13</v>
      </c>
      <c r="C5" s="110" t="s">
        <v>109</v>
      </c>
      <c r="D5" s="111">
        <f>SUM(E5:G5)</f>
        <v>1</v>
      </c>
      <c r="E5" s="112">
        <v>0.5</v>
      </c>
      <c r="F5" s="112"/>
      <c r="G5" s="124">
        <v>0.5</v>
      </c>
    </row>
    <row r="6" spans="1:7" x14ac:dyDescent="0.2">
      <c r="A6" s="203"/>
      <c r="B6" s="210"/>
      <c r="C6" s="110" t="s">
        <v>110</v>
      </c>
      <c r="D6" s="113">
        <f>'Planilha sintética não desonera'!H9</f>
        <v>984.58</v>
      </c>
      <c r="E6" s="114">
        <f>E8</f>
        <v>492.29</v>
      </c>
      <c r="F6" s="114"/>
      <c r="G6" s="125">
        <f>G8</f>
        <v>492.29</v>
      </c>
    </row>
    <row r="7" spans="1:7" x14ac:dyDescent="0.2">
      <c r="A7" s="213" t="s">
        <v>14</v>
      </c>
      <c r="B7" s="217" t="s">
        <v>48</v>
      </c>
      <c r="C7" s="115" t="s">
        <v>109</v>
      </c>
      <c r="D7" s="116">
        <f>D8/D6</f>
        <v>1</v>
      </c>
      <c r="E7" s="117">
        <f>E5</f>
        <v>0.5</v>
      </c>
      <c r="F7" s="118"/>
      <c r="G7" s="126">
        <f>G5</f>
        <v>0.5</v>
      </c>
    </row>
    <row r="8" spans="1:7" x14ac:dyDescent="0.2">
      <c r="A8" s="214"/>
      <c r="B8" s="218"/>
      <c r="C8" s="115" t="s">
        <v>110</v>
      </c>
      <c r="D8" s="119">
        <f>'Planilha sintética não desonera'!H8</f>
        <v>984.58</v>
      </c>
      <c r="E8" s="118">
        <f>E7*D8</f>
        <v>492.29</v>
      </c>
      <c r="F8" s="118"/>
      <c r="G8" s="127">
        <f>G7*D8</f>
        <v>492.29</v>
      </c>
    </row>
    <row r="9" spans="1:7" x14ac:dyDescent="0.2">
      <c r="A9" s="203">
        <v>2</v>
      </c>
      <c r="B9" s="204" t="s">
        <v>18</v>
      </c>
      <c r="C9" s="110" t="s">
        <v>109</v>
      </c>
      <c r="D9" s="111">
        <f>SUM(E9:G9)</f>
        <v>1</v>
      </c>
      <c r="E9" s="112">
        <f>E10/D10</f>
        <v>5.3026448880011713E-2</v>
      </c>
      <c r="F9" s="112">
        <f>F10/D10</f>
        <v>0.4683645164034026</v>
      </c>
      <c r="G9" s="124">
        <f>G10/D10</f>
        <v>0.47860903471658572</v>
      </c>
    </row>
    <row r="10" spans="1:7" x14ac:dyDescent="0.2">
      <c r="A10" s="203"/>
      <c r="B10" s="205"/>
      <c r="C10" s="110" t="s">
        <v>110</v>
      </c>
      <c r="D10" s="113">
        <f>'Planilha sintética não desonera'!H16</f>
        <v>31626.67</v>
      </c>
      <c r="E10" s="114">
        <f>E12+E14+E16+E18</f>
        <v>1677.05</v>
      </c>
      <c r="F10" s="114">
        <f>F12+F14+F16+F18</f>
        <v>14812.81</v>
      </c>
      <c r="G10" s="125">
        <f>G12+G14+G16+G18</f>
        <v>15136.81</v>
      </c>
    </row>
    <row r="11" spans="1:7" ht="35.25" customHeight="1" x14ac:dyDescent="0.2">
      <c r="A11" s="213" t="s">
        <v>19</v>
      </c>
      <c r="B11" s="215" t="s">
        <v>21</v>
      </c>
      <c r="C11" s="115" t="s">
        <v>109</v>
      </c>
      <c r="D11" s="116">
        <f>D12/D10</f>
        <v>4.2781930566828566E-2</v>
      </c>
      <c r="E11" s="117">
        <v>1</v>
      </c>
      <c r="F11" s="118"/>
      <c r="G11" s="127"/>
    </row>
    <row r="12" spans="1:7" ht="30.75" customHeight="1" x14ac:dyDescent="0.2">
      <c r="A12" s="214"/>
      <c r="B12" s="215"/>
      <c r="C12" s="115" t="s">
        <v>110</v>
      </c>
      <c r="D12" s="119">
        <f>'Planilha sintética não desonera'!H12</f>
        <v>1353.05</v>
      </c>
      <c r="E12" s="118">
        <f>E11*D12</f>
        <v>1353.05</v>
      </c>
      <c r="F12" s="118"/>
      <c r="G12" s="127"/>
    </row>
    <row r="13" spans="1:7" x14ac:dyDescent="0.2">
      <c r="A13" s="213" t="s">
        <v>22</v>
      </c>
      <c r="B13" s="215" t="s">
        <v>23</v>
      </c>
      <c r="C13" s="115" t="s">
        <v>109</v>
      </c>
      <c r="D13" s="116">
        <f>D14/D10</f>
        <v>0.55539391279575112</v>
      </c>
      <c r="E13" s="117"/>
      <c r="F13" s="117">
        <v>0.5</v>
      </c>
      <c r="G13" s="126">
        <v>0.5</v>
      </c>
    </row>
    <row r="14" spans="1:7" x14ac:dyDescent="0.2">
      <c r="A14" s="214"/>
      <c r="B14" s="215"/>
      <c r="C14" s="115" t="s">
        <v>110</v>
      </c>
      <c r="D14" s="119">
        <f>'Planilha sintética não desonera'!H13</f>
        <v>17565.259999999998</v>
      </c>
      <c r="E14" s="118"/>
      <c r="F14" s="118">
        <f>F13*D14</f>
        <v>8782.6299999999992</v>
      </c>
      <c r="G14" s="127">
        <f>G13*D14</f>
        <v>8782.6299999999992</v>
      </c>
    </row>
    <row r="15" spans="1:7" x14ac:dyDescent="0.2">
      <c r="A15" s="213" t="s">
        <v>25</v>
      </c>
      <c r="B15" s="215" t="s">
        <v>26</v>
      </c>
      <c r="C15" s="115" t="s">
        <v>109</v>
      </c>
      <c r="D15" s="116">
        <f>D16/D10</f>
        <v>0.38133512001105402</v>
      </c>
      <c r="E15" s="117"/>
      <c r="F15" s="117">
        <v>0.5</v>
      </c>
      <c r="G15" s="126">
        <v>0.5</v>
      </c>
    </row>
    <row r="16" spans="1:7" x14ac:dyDescent="0.2">
      <c r="A16" s="214"/>
      <c r="B16" s="215"/>
      <c r="C16" s="115" t="s">
        <v>110</v>
      </c>
      <c r="D16" s="119">
        <f>'Planilha sintética não desonera'!H14</f>
        <v>12060.36</v>
      </c>
      <c r="E16" s="118"/>
      <c r="F16" s="118">
        <f>F15*D16</f>
        <v>6030.18</v>
      </c>
      <c r="G16" s="127">
        <f>G15*D16</f>
        <v>6030.18</v>
      </c>
    </row>
    <row r="17" spans="1:7" x14ac:dyDescent="0.2">
      <c r="A17" s="213" t="s">
        <v>27</v>
      </c>
      <c r="B17" s="216" t="s">
        <v>49</v>
      </c>
      <c r="C17" s="115" t="s">
        <v>109</v>
      </c>
      <c r="D17" s="116">
        <f>D18/D10</f>
        <v>2.0489036626366294E-2</v>
      </c>
      <c r="E17" s="117">
        <v>0.5</v>
      </c>
      <c r="F17" s="118"/>
      <c r="G17" s="126">
        <v>0.5</v>
      </c>
    </row>
    <row r="18" spans="1:7" x14ac:dyDescent="0.2">
      <c r="A18" s="214"/>
      <c r="B18" s="209"/>
      <c r="C18" s="115" t="s">
        <v>110</v>
      </c>
      <c r="D18" s="119">
        <f>'Planilha sintética não desonera'!H15</f>
        <v>648</v>
      </c>
      <c r="E18" s="118">
        <f>E17*D18</f>
        <v>324</v>
      </c>
      <c r="F18" s="118"/>
      <c r="G18" s="127">
        <f>G17*D18</f>
        <v>324</v>
      </c>
    </row>
    <row r="19" spans="1:7" x14ac:dyDescent="0.2">
      <c r="A19" s="203">
        <v>3</v>
      </c>
      <c r="B19" s="204" t="s">
        <v>30</v>
      </c>
      <c r="C19" s="110" t="s">
        <v>109</v>
      </c>
      <c r="D19" s="111">
        <f>SUM(E19:G19)</f>
        <v>0.99999999999999989</v>
      </c>
      <c r="E19" s="112">
        <f>E20/D20</f>
        <v>0.30098675541934661</v>
      </c>
      <c r="F19" s="112">
        <f>F20/D20</f>
        <v>0.54950662229032665</v>
      </c>
      <c r="G19" s="124">
        <f>G20/D20</f>
        <v>0.14950662229032666</v>
      </c>
    </row>
    <row r="20" spans="1:7" x14ac:dyDescent="0.2">
      <c r="A20" s="203"/>
      <c r="B20" s="205"/>
      <c r="C20" s="110" t="s">
        <v>110</v>
      </c>
      <c r="D20" s="113">
        <f>'Planilha sintética não desonera'!H21</f>
        <v>129095.82</v>
      </c>
      <c r="E20" s="114">
        <f>E22+E24</f>
        <v>38856.131999999998</v>
      </c>
      <c r="F20" s="114">
        <f>F22+F24</f>
        <v>70939.008000000002</v>
      </c>
      <c r="G20" s="125">
        <f>G22+G24</f>
        <v>19300.68</v>
      </c>
    </row>
    <row r="21" spans="1:7" ht="27" customHeight="1" x14ac:dyDescent="0.2">
      <c r="A21" s="213" t="s">
        <v>31</v>
      </c>
      <c r="B21" s="208" t="s">
        <v>50</v>
      </c>
      <c r="C21" s="115" t="s">
        <v>109</v>
      </c>
      <c r="D21" s="116">
        <f>D22/D20</f>
        <v>0.50164459236557779</v>
      </c>
      <c r="E21" s="117">
        <v>0.6</v>
      </c>
      <c r="F21" s="117">
        <v>0.4</v>
      </c>
      <c r="G21" s="127"/>
    </row>
    <row r="22" spans="1:7" ht="25.5" customHeight="1" x14ac:dyDescent="0.2">
      <c r="A22" s="214"/>
      <c r="B22" s="216"/>
      <c r="C22" s="115" t="s">
        <v>110</v>
      </c>
      <c r="D22" s="119">
        <f>'Planilha sintética não desonera'!H19</f>
        <v>64760.22</v>
      </c>
      <c r="E22" s="118">
        <f>E21*D22</f>
        <v>38856.131999999998</v>
      </c>
      <c r="F22" s="118">
        <f>F21*D22</f>
        <v>25904.088000000003</v>
      </c>
      <c r="G22" s="127"/>
    </row>
    <row r="23" spans="1:7" x14ac:dyDescent="0.2">
      <c r="A23" s="213" t="s">
        <v>33</v>
      </c>
      <c r="B23" s="215" t="s">
        <v>35</v>
      </c>
      <c r="C23" s="115" t="s">
        <v>109</v>
      </c>
      <c r="D23" s="116">
        <f>D24/D20</f>
        <v>0.49835540763442221</v>
      </c>
      <c r="E23" s="117"/>
      <c r="F23" s="117">
        <v>0.7</v>
      </c>
      <c r="G23" s="126">
        <v>0.3</v>
      </c>
    </row>
    <row r="24" spans="1:7" x14ac:dyDescent="0.2">
      <c r="A24" s="214"/>
      <c r="B24" s="215"/>
      <c r="C24" s="115" t="s">
        <v>110</v>
      </c>
      <c r="D24" s="119">
        <f>'Planilha sintética não desonera'!H20</f>
        <v>64335.6</v>
      </c>
      <c r="E24" s="118"/>
      <c r="F24" s="118">
        <f>F23*D24</f>
        <v>45034.92</v>
      </c>
      <c r="G24" s="127">
        <f>G23*D24</f>
        <v>19300.68</v>
      </c>
    </row>
    <row r="25" spans="1:7" x14ac:dyDescent="0.2">
      <c r="A25" s="203">
        <v>4</v>
      </c>
      <c r="B25" s="204" t="s">
        <v>37</v>
      </c>
      <c r="C25" s="110" t="s">
        <v>109</v>
      </c>
      <c r="D25" s="111">
        <f>SUM(E25:G25)</f>
        <v>1</v>
      </c>
      <c r="E25" s="112">
        <f>E26/D26</f>
        <v>0</v>
      </c>
      <c r="F25" s="112">
        <f>F26/D26</f>
        <v>0</v>
      </c>
      <c r="G25" s="124">
        <f>G26/D26</f>
        <v>1</v>
      </c>
    </row>
    <row r="26" spans="1:7" x14ac:dyDescent="0.2">
      <c r="A26" s="203"/>
      <c r="B26" s="205"/>
      <c r="C26" s="110" t="s">
        <v>110</v>
      </c>
      <c r="D26" s="113">
        <f>'Planilha sintética não desonera'!H27</f>
        <v>27199.64</v>
      </c>
      <c r="E26" s="114">
        <f>E28+E30+E32</f>
        <v>0</v>
      </c>
      <c r="F26" s="114">
        <f>F28+F30+F32</f>
        <v>0</v>
      </c>
      <c r="G26" s="125">
        <f>G28+G30+G32</f>
        <v>27199.64</v>
      </c>
    </row>
    <row r="27" spans="1:7" x14ac:dyDescent="0.2">
      <c r="A27" s="213" t="s">
        <v>38</v>
      </c>
      <c r="B27" s="215" t="s">
        <v>111</v>
      </c>
      <c r="C27" s="115" t="s">
        <v>109</v>
      </c>
      <c r="D27" s="116">
        <f>D28/D26</f>
        <v>0.57064725856665754</v>
      </c>
      <c r="E27" s="117"/>
      <c r="F27" s="117"/>
      <c r="G27" s="126">
        <v>1</v>
      </c>
    </row>
    <row r="28" spans="1:7" x14ac:dyDescent="0.2">
      <c r="A28" s="214"/>
      <c r="B28" s="215"/>
      <c r="C28" s="115" t="s">
        <v>110</v>
      </c>
      <c r="D28" s="119">
        <f>'Planilha sintética não desonera'!H24</f>
        <v>15521.4</v>
      </c>
      <c r="E28" s="118"/>
      <c r="F28" s="118"/>
      <c r="G28" s="127">
        <f>G27*D28</f>
        <v>15521.4</v>
      </c>
    </row>
    <row r="29" spans="1:7" x14ac:dyDescent="0.2">
      <c r="A29" s="213" t="s">
        <v>40</v>
      </c>
      <c r="B29" s="215" t="s">
        <v>52</v>
      </c>
      <c r="C29" s="115" t="s">
        <v>109</v>
      </c>
      <c r="D29" s="116">
        <f>D30/D26</f>
        <v>0.35048699173959658</v>
      </c>
      <c r="E29" s="117"/>
      <c r="F29" s="117"/>
      <c r="G29" s="126">
        <v>1</v>
      </c>
    </row>
    <row r="30" spans="1:7" x14ac:dyDescent="0.2">
      <c r="A30" s="214"/>
      <c r="B30" s="215"/>
      <c r="C30" s="115" t="s">
        <v>110</v>
      </c>
      <c r="D30" s="119">
        <f>'Planilha sintética não desonera'!H25</f>
        <v>9533.1200000000008</v>
      </c>
      <c r="E30" s="118"/>
      <c r="F30" s="118"/>
      <c r="G30" s="127">
        <f>G29*D30</f>
        <v>9533.1200000000008</v>
      </c>
    </row>
    <row r="31" spans="1:7" ht="27" customHeight="1" x14ac:dyDescent="0.2">
      <c r="A31" s="213" t="s">
        <v>41</v>
      </c>
      <c r="B31" s="208" t="s">
        <v>53</v>
      </c>
      <c r="C31" s="115" t="s">
        <v>109</v>
      </c>
      <c r="D31" s="116">
        <f>D32/D26</f>
        <v>7.8865749693745948E-2</v>
      </c>
      <c r="E31" s="117"/>
      <c r="F31" s="117"/>
      <c r="G31" s="126">
        <v>1</v>
      </c>
    </row>
    <row r="32" spans="1:7" ht="29.25" customHeight="1" x14ac:dyDescent="0.2">
      <c r="A32" s="214"/>
      <c r="B32" s="209"/>
      <c r="C32" s="115" t="s">
        <v>110</v>
      </c>
      <c r="D32" s="119">
        <f>'Planilha sintética não desonera'!H26</f>
        <v>2145.12</v>
      </c>
      <c r="E32" s="118"/>
      <c r="F32" s="118"/>
      <c r="G32" s="127">
        <f>G31*D32</f>
        <v>2145.12</v>
      </c>
    </row>
    <row r="33" spans="1:7" x14ac:dyDescent="0.2">
      <c r="A33" s="203">
        <v>5</v>
      </c>
      <c r="B33" s="204" t="s">
        <v>43</v>
      </c>
      <c r="C33" s="110" t="s">
        <v>109</v>
      </c>
      <c r="D33" s="111">
        <f>SUM(E33:G33)</f>
        <v>1</v>
      </c>
      <c r="E33" s="112">
        <f>E34/D34</f>
        <v>0.8</v>
      </c>
      <c r="F33" s="112">
        <f>F34/D34</f>
        <v>0</v>
      </c>
      <c r="G33" s="124">
        <f>G34/D34</f>
        <v>0.2</v>
      </c>
    </row>
    <row r="34" spans="1:7" x14ac:dyDescent="0.2">
      <c r="A34" s="203"/>
      <c r="B34" s="205"/>
      <c r="C34" s="110" t="s">
        <v>110</v>
      </c>
      <c r="D34" s="113">
        <f>'Planilha sintética não desonera'!H31</f>
        <v>8994.5300000000007</v>
      </c>
      <c r="E34" s="114">
        <f>E36</f>
        <v>7195.6240000000007</v>
      </c>
      <c r="F34" s="114">
        <f>F36</f>
        <v>0</v>
      </c>
      <c r="G34" s="125">
        <f>G36</f>
        <v>1798.9060000000002</v>
      </c>
    </row>
    <row r="35" spans="1:7" ht="21" customHeight="1" x14ac:dyDescent="0.2">
      <c r="A35" s="206" t="s">
        <v>44</v>
      </c>
      <c r="B35" s="208" t="s">
        <v>112</v>
      </c>
      <c r="C35" s="115" t="s">
        <v>109</v>
      </c>
      <c r="D35" s="116">
        <f>D36/D34</f>
        <v>1</v>
      </c>
      <c r="E35" s="117">
        <v>0.8</v>
      </c>
      <c r="F35" s="117"/>
      <c r="G35" s="126">
        <v>0.2</v>
      </c>
    </row>
    <row r="36" spans="1:7" ht="19.5" customHeight="1" x14ac:dyDescent="0.2">
      <c r="A36" s="207"/>
      <c r="B36" s="209"/>
      <c r="C36" s="115" t="s">
        <v>110</v>
      </c>
      <c r="D36" s="119">
        <f>'Planilha sintética não desonera'!H30</f>
        <v>8994.5300000000007</v>
      </c>
      <c r="E36" s="118">
        <f>E35*D36</f>
        <v>7195.6240000000007</v>
      </c>
      <c r="F36" s="118"/>
      <c r="G36" s="127">
        <f>G35*D36</f>
        <v>1798.9060000000002</v>
      </c>
    </row>
    <row r="37" spans="1:7" x14ac:dyDescent="0.2">
      <c r="A37" s="203" t="s">
        <v>45</v>
      </c>
      <c r="B37" s="210"/>
      <c r="C37" s="110" t="s">
        <v>109</v>
      </c>
      <c r="D37" s="111">
        <v>1</v>
      </c>
      <c r="E37" s="111">
        <f>E38/D38</f>
        <v>0.2436624247528717</v>
      </c>
      <c r="F37" s="111">
        <f>F38/D38</f>
        <v>0.43330611773832234</v>
      </c>
      <c r="G37" s="128">
        <f>G38/D38</f>
        <v>0.32303145750880585</v>
      </c>
    </row>
    <row r="38" spans="1:7" ht="13.5" thickBot="1" x14ac:dyDescent="0.25">
      <c r="A38" s="211"/>
      <c r="B38" s="212"/>
      <c r="C38" s="120" t="s">
        <v>110</v>
      </c>
      <c r="D38" s="121">
        <f>D6+D10+D20+D26+D34</f>
        <v>197901.24000000002</v>
      </c>
      <c r="E38" s="121">
        <f>E34+E26+E20+E10+E6</f>
        <v>48221.096000000005</v>
      </c>
      <c r="F38" s="121">
        <f>F34+F26+F20+F10+F6</f>
        <v>85751.817999999999</v>
      </c>
      <c r="G38" s="129">
        <f>G34+G26+G20+G10+G6</f>
        <v>63928.325999999994</v>
      </c>
    </row>
  </sheetData>
  <mergeCells count="36">
    <mergeCell ref="A13:A14"/>
    <mergeCell ref="B13:B14"/>
    <mergeCell ref="A1:G1"/>
    <mergeCell ref="B2:G2"/>
    <mergeCell ref="A3:G3"/>
    <mergeCell ref="A5:A6"/>
    <mergeCell ref="B5:B6"/>
    <mergeCell ref="A31:A32"/>
    <mergeCell ref="B31:B32"/>
    <mergeCell ref="A21:A22"/>
    <mergeCell ref="B21:B22"/>
    <mergeCell ref="A23:A24"/>
    <mergeCell ref="B23:B24"/>
    <mergeCell ref="A25:A26"/>
    <mergeCell ref="B25:B26"/>
    <mergeCell ref="A7:A8"/>
    <mergeCell ref="A27:A28"/>
    <mergeCell ref="B27:B28"/>
    <mergeCell ref="A29:A30"/>
    <mergeCell ref="B29:B30"/>
    <mergeCell ref="A15:A16"/>
    <mergeCell ref="B15:B16"/>
    <mergeCell ref="A17:A18"/>
    <mergeCell ref="B17:B18"/>
    <mergeCell ref="A19:A20"/>
    <mergeCell ref="B19:B20"/>
    <mergeCell ref="B7:B8"/>
    <mergeCell ref="A9:A10"/>
    <mergeCell ref="B9:B10"/>
    <mergeCell ref="A11:A12"/>
    <mergeCell ref="B11:B12"/>
    <mergeCell ref="A33:A34"/>
    <mergeCell ref="B33:B34"/>
    <mergeCell ref="A35:A36"/>
    <mergeCell ref="B35:B36"/>
    <mergeCell ref="A37:B38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Planilha sintética desonerada</vt:lpstr>
      <vt:lpstr>Planilha sintética não desonera</vt:lpstr>
      <vt:lpstr>BDI Diamantina</vt:lpstr>
      <vt:lpstr>Planilha analítica não desonera</vt:lpstr>
      <vt:lpstr>Cronograma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Rebouças</dc:creator>
  <cp:lastModifiedBy>User</cp:lastModifiedBy>
  <cp:lastPrinted>2021-08-11T13:26:33Z</cp:lastPrinted>
  <dcterms:created xsi:type="dcterms:W3CDTF">2021-08-11T12:42:09Z</dcterms:created>
  <dcterms:modified xsi:type="dcterms:W3CDTF">2021-08-17T14:28:02Z</dcterms:modified>
</cp:coreProperties>
</file>